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0" windowWidth="16215" windowHeight="12120" tabRatio="769" activeTab="1"/>
  </bookViews>
  <sheets>
    <sheet name="fin.plan 2014." sheetId="1" r:id="rId1"/>
    <sheet name="administrativni rashodi" sheetId="2" r:id="rId2"/>
    <sheet name="AKTIVNOSTI - RAZRADA PO KONTIMA" sheetId="3" r:id="rId3"/>
  </sheets>
  <definedNames/>
  <calcPr fullCalcOnLoad="1"/>
</workbook>
</file>

<file path=xl/sharedStrings.xml><?xml version="1.0" encoding="utf-8"?>
<sst xmlns="http://schemas.openxmlformats.org/spreadsheetml/2006/main" count="386" uniqueCount="234">
  <si>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</si>
  <si>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</si>
  <si>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</si>
  <si>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</si>
  <si>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</si>
  <si>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</si>
  <si>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</si>
  <si>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</si>
  <si>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općine/grada/županije/državnog</t>
  </si>
  <si>
    <t>3.1.</t>
  </si>
  <si>
    <t xml:space="preserve">za programske aktivnosti </t>
  </si>
  <si>
    <t>3.2.</t>
  </si>
  <si>
    <t>za funkcioniranje turističkog ureda</t>
  </si>
  <si>
    <t>3.3.</t>
  </si>
  <si>
    <t>Prihodi iz državnog proračuna</t>
  </si>
  <si>
    <t>3.4.</t>
  </si>
  <si>
    <t>Prihodi iz proračuna lokalne samouprave</t>
  </si>
  <si>
    <t>4.</t>
  </si>
  <si>
    <t>Prihodi od drugih aktivnosti (HTZ i ostali)</t>
  </si>
  <si>
    <t>5.</t>
  </si>
  <si>
    <t>Prijenos prihoda prethodne godine</t>
  </si>
  <si>
    <t>6.</t>
  </si>
  <si>
    <t>Ostali nespomenuti prihodi</t>
  </si>
  <si>
    <t xml:space="preserve">SVEUKUPNO PRIHODI </t>
  </si>
  <si>
    <t>RASHODI PO VRSTAMA</t>
  </si>
  <si>
    <t>ADMINISTRATIVNI RASHODI</t>
  </si>
  <si>
    <t>1.1.</t>
  </si>
  <si>
    <t>Rashodi za radnike</t>
  </si>
  <si>
    <t>1.2.</t>
  </si>
  <si>
    <t>Rashodi ureda</t>
  </si>
  <si>
    <t>1.3.</t>
  </si>
  <si>
    <t>Rashodi za rad tijela Turističke zajednice</t>
  </si>
  <si>
    <t>DIZAJN VRIJEDNOSTI</t>
  </si>
  <si>
    <t>2.1.</t>
  </si>
  <si>
    <t>Potpora događanjima</t>
  </si>
  <si>
    <t>2.2.</t>
  </si>
  <si>
    <t>Potpora razvoju DMO-a</t>
  </si>
  <si>
    <t>2.3.</t>
  </si>
  <si>
    <t>Potpora razvoju DMK-a</t>
  </si>
  <si>
    <t>2.4.</t>
  </si>
  <si>
    <t>Projekt: Volim Hrvatsku</t>
  </si>
  <si>
    <t>2.5.</t>
  </si>
  <si>
    <t>Projekti kojima je nositelj/partner TZKŽ</t>
  </si>
  <si>
    <t>2.5.1.</t>
  </si>
  <si>
    <t>Razvoj sportsko - rekreacijskog ribolova</t>
  </si>
  <si>
    <t>2.5.2.</t>
  </si>
  <si>
    <t>Podizanje razine svijesti o ekonomskim učincima turizma</t>
  </si>
  <si>
    <t>2.5.3.</t>
  </si>
  <si>
    <t>Wine &amp; chesse, please!</t>
  </si>
  <si>
    <t>2.5.4.</t>
  </si>
  <si>
    <t>Marijanski putevi</t>
  </si>
  <si>
    <t>2.5.5.</t>
  </si>
  <si>
    <t>Una - Bike zona</t>
  </si>
  <si>
    <t>2.5.6.</t>
  </si>
  <si>
    <t>Stop &amp; Taste</t>
  </si>
  <si>
    <t>2.5.7.</t>
  </si>
  <si>
    <t>2.5.8.</t>
  </si>
  <si>
    <t>Izrada operativnog programa za održivi razvoj turizma na ruralnim područjima</t>
  </si>
  <si>
    <t>2.5.9.</t>
  </si>
  <si>
    <t>Izrada turističko planinarskih zemljovida</t>
  </si>
  <si>
    <t>2.5.10.</t>
  </si>
  <si>
    <t>IAGI - Svijetski kongres kuhara u Umagu</t>
  </si>
  <si>
    <t>2.6.</t>
  </si>
  <si>
    <t>Ostali projekti županijske razine u cilju poticanje razvoja selektivnih oblika turizma</t>
  </si>
  <si>
    <t xml:space="preserve">KOMUNIKACIJA VRIJEDNOSTI </t>
  </si>
  <si>
    <t>Online komunikacije</t>
  </si>
  <si>
    <t>3.1.1.</t>
  </si>
  <si>
    <t>Internet oglašavanje</t>
  </si>
  <si>
    <t>3.1.2.</t>
  </si>
  <si>
    <t>Internet stranice i upravljanje Internet stranicama</t>
  </si>
  <si>
    <t>Offline komunikacije</t>
  </si>
  <si>
    <t>3.2.1.</t>
  </si>
  <si>
    <t>Oglašavanje u promotivnim kampanjama javnog i privatnog sektora</t>
  </si>
  <si>
    <t>3.2.2.</t>
  </si>
  <si>
    <t>Opće oglašavanje</t>
  </si>
  <si>
    <t>3.2.2.1.</t>
  </si>
  <si>
    <t>Oglašavanje u tisku</t>
  </si>
  <si>
    <t>3.2.2.2.</t>
  </si>
  <si>
    <t>3.2.2.3.</t>
  </si>
  <si>
    <t>Vanjsko oglašavanje</t>
  </si>
  <si>
    <t>3.2.3.</t>
  </si>
  <si>
    <t>Brošure i ostali tiskani materijali</t>
  </si>
  <si>
    <t>3.2.4.</t>
  </si>
  <si>
    <t>Suveniri i promo materijali</t>
  </si>
  <si>
    <t>3.2.5.</t>
  </si>
  <si>
    <t>Info table</t>
  </si>
  <si>
    <t>DISTRIBUCIJA I PRODAJA VRIJEDNOSTI</t>
  </si>
  <si>
    <t>4.1.</t>
  </si>
  <si>
    <t>Sajmovi (u skladu sa zakonskim propisima i propisanim pravilima za sustav TZ)</t>
  </si>
  <si>
    <t>4.2.</t>
  </si>
  <si>
    <t>Studijska putovanja novinara i agenata</t>
  </si>
  <si>
    <t>4.3.</t>
  </si>
  <si>
    <t>Posebne prezentacije</t>
  </si>
  <si>
    <t>INTERNI MARKETING</t>
  </si>
  <si>
    <t>5.1.</t>
  </si>
  <si>
    <t>Edukacija (turističke zajednice na području županije, zaposleni, subjekti javnog i privatnog sektora)</t>
  </si>
  <si>
    <t>5.2.</t>
  </si>
  <si>
    <t>Koordinacija i nadzor sustava turističkih zajednica na području županije</t>
  </si>
  <si>
    <t>5.3.</t>
  </si>
  <si>
    <t>Nagrade i priznanja (Projekt Volim Hrvatsku i ostalo)</t>
  </si>
  <si>
    <t>MARKETINŠKA INFRASTRUKTURA</t>
  </si>
  <si>
    <t>6.1.</t>
  </si>
  <si>
    <t>Proizvodnja multimedijalnih materijala</t>
  </si>
  <si>
    <t>6.2.</t>
  </si>
  <si>
    <t>Istraživanje tržišta</t>
  </si>
  <si>
    <t>6.3.</t>
  </si>
  <si>
    <t xml:space="preserve">Formiranje baze podataka </t>
  </si>
  <si>
    <t>6.4.</t>
  </si>
  <si>
    <t>Suradnja s međunarodnim institucijama</t>
  </si>
  <si>
    <t>6.5.</t>
  </si>
  <si>
    <t>Banka fotografija i priprema u izdavaštvu</t>
  </si>
  <si>
    <t>6.6.</t>
  </si>
  <si>
    <t>Jedinstveni turistički informacijski sustav (prijava i odjava gostiju, statistika i dr.)</t>
  </si>
  <si>
    <t>SVEUKUPNO RASHODI</t>
  </si>
  <si>
    <t>PRIJENOS VIŠKA U IDUĆU GODINU - POKRIVANJE MANJKA U IDUĆOJ GODINI (SVEUKUPNI PRIHODI UMANJENI ZA SVEUKUPNE RASHODE)</t>
  </si>
  <si>
    <t>Materijalni izdaci</t>
  </si>
  <si>
    <t>Materijal (za čišćenje, uredski, tekuće i investicijsko održavanje, ostalo)</t>
  </si>
  <si>
    <t>Energija (električna, kruta goriva, plin, motorni benzin, ostalo)</t>
  </si>
  <si>
    <t>Izdaci za usluge</t>
  </si>
  <si>
    <t>Trošak telefona i poštarine</t>
  </si>
  <si>
    <t>Usluge održavanja (tekuće, investicijsko, pranje, čišćenje)</t>
  </si>
  <si>
    <t>Usluge najma (prostora, opreme, ostalo)</t>
  </si>
  <si>
    <t>Komunalne usluge (smeća, čišćenja, dimnjačarske, čuvanje imovine, opskrba vodom, komunalna naknada, ostalo)</t>
  </si>
  <si>
    <t>Ostali vanjski izdaci (servisi, javna skladišta, cestarina)</t>
  </si>
  <si>
    <t>Neto plaće zaposlenih</t>
  </si>
  <si>
    <t>Doprinosi</t>
  </si>
  <si>
    <t>Porez</t>
  </si>
  <si>
    <t>Prirez</t>
  </si>
  <si>
    <t>Nematerijalni izdaci</t>
  </si>
  <si>
    <t>Dnevnice i putni nalozi</t>
  </si>
  <si>
    <t>Nadoknade izdataka zaposlenima</t>
  </si>
  <si>
    <t>Reprezentacija</t>
  </si>
  <si>
    <t>Financijski rashodi</t>
  </si>
  <si>
    <t>Bankovne usluge</t>
  </si>
  <si>
    <t>Ostali izdaci</t>
  </si>
  <si>
    <t>Rashodi amortizacije</t>
  </si>
  <si>
    <t>Amortizacija</t>
  </si>
  <si>
    <t>1.1.1.</t>
  </si>
  <si>
    <t>1.1.2.</t>
  </si>
  <si>
    <t>1.1.3.</t>
  </si>
  <si>
    <t>1.1.4.</t>
  </si>
  <si>
    <t>1.2.1.</t>
  </si>
  <si>
    <t>1.2.1.1.</t>
  </si>
  <si>
    <t>1.2.1.2.</t>
  </si>
  <si>
    <t>1.2.2.</t>
  </si>
  <si>
    <t>1.2.2.1.</t>
  </si>
  <si>
    <t>1.2.2.2.</t>
  </si>
  <si>
    <t>1.2.2.3.</t>
  </si>
  <si>
    <t>1.2.2.4.</t>
  </si>
  <si>
    <t>1.2.2.5.</t>
  </si>
  <si>
    <t>1.2.3.</t>
  </si>
  <si>
    <t>1.2.3.1.</t>
  </si>
  <si>
    <t>1.2.3.2.</t>
  </si>
  <si>
    <t>1.2.3.3.</t>
  </si>
  <si>
    <t>1.2.4.</t>
  </si>
  <si>
    <t>1.2.4.1.</t>
  </si>
  <si>
    <t>1.2.5.</t>
  </si>
  <si>
    <t>1.2.5.1.</t>
  </si>
  <si>
    <t>1.2.6.</t>
  </si>
  <si>
    <t>1.2.6.1.</t>
  </si>
  <si>
    <t>1.3.1.</t>
  </si>
  <si>
    <t>1.3.2.</t>
  </si>
  <si>
    <t>1.3.3.</t>
  </si>
  <si>
    <t>1.3.4.</t>
  </si>
  <si>
    <t>Turističko vijeće</t>
  </si>
  <si>
    <t>Skupština</t>
  </si>
  <si>
    <t>Nadzorni odbor</t>
  </si>
  <si>
    <t>Koordinacija direktora</t>
  </si>
  <si>
    <t>Rebalans I</t>
  </si>
  <si>
    <t>2.5.11.</t>
  </si>
  <si>
    <t>Tradicijski zanati</t>
  </si>
  <si>
    <t>2.5.12.</t>
  </si>
  <si>
    <t>Virtualni vodiči</t>
  </si>
  <si>
    <t>Era 6 - mreža europskih pješačkih puteva</t>
  </si>
  <si>
    <t>oglašavanje na TV i radiju</t>
  </si>
  <si>
    <t>PLAN 2014</t>
  </si>
  <si>
    <t>Administrativni rashodi TZ za 2014. godinu</t>
  </si>
  <si>
    <t>Financijski plan TZ Karlovačke županije za 2014. godinu</t>
  </si>
  <si>
    <t>2.5.13.</t>
  </si>
  <si>
    <t>indeks     PLAN 2014/ Rebalans I</t>
  </si>
  <si>
    <t>Brandiranje gastronomije Karlovačke županije</t>
  </si>
  <si>
    <t>REBALANS I</t>
  </si>
  <si>
    <t>KONTO</t>
  </si>
  <si>
    <t>0221</t>
  </si>
  <si>
    <t>Ostale usluge</t>
  </si>
  <si>
    <t>Autorski ugovori</t>
  </si>
  <si>
    <t>Intelektualne usluge</t>
  </si>
  <si>
    <t>Izrada i postavljanje signalizacije</t>
  </si>
  <si>
    <t>Dnevnice i putni troškovi</t>
  </si>
  <si>
    <t>Oprema za centar</t>
  </si>
  <si>
    <t>Ugovori o djelu</t>
  </si>
  <si>
    <t>WEB stranice</t>
  </si>
  <si>
    <t xml:space="preserve">Priprema </t>
  </si>
  <si>
    <t>Dizajn i priprema</t>
  </si>
  <si>
    <t>Izrada i postavljanje</t>
  </si>
  <si>
    <t>Materijal za promidžbu</t>
  </si>
  <si>
    <t>Stručno usavršavanje radnika</t>
  </si>
  <si>
    <t>Usluge tekućeg održavanja</t>
  </si>
  <si>
    <t>Tisak promidžbenih materijala</t>
  </si>
  <si>
    <t>Priprema u izdavaštvu</t>
  </si>
  <si>
    <t>Konzultantske usluge</t>
  </si>
  <si>
    <t>Usluge prijevoza</t>
  </si>
  <si>
    <t>Materijal za manifestacije</t>
  </si>
  <si>
    <t>Dnevnice za službeni put u zemlji</t>
  </si>
  <si>
    <t>Dnevnice za službeni put u inozemstvu</t>
  </si>
  <si>
    <t>Naknade za smještaj na službenom putu u inozemstvu</t>
  </si>
  <si>
    <t>Naknade za prijevoz na službenom putu u zemlji</t>
  </si>
  <si>
    <t>Autorski honorari</t>
  </si>
  <si>
    <t>Prihodi iz županijskog proračuna za projektne aktivnosti</t>
  </si>
  <si>
    <t>Naknade za prijevoz za služ.put u zemlji</t>
  </si>
  <si>
    <t>Promotivni materijal - usluge na pripremi</t>
  </si>
  <si>
    <t>Tiskani promotivni materijal</t>
  </si>
  <si>
    <t xml:space="preserve">Dnevnice </t>
  </si>
  <si>
    <t>42579</t>
  </si>
  <si>
    <t>42115</t>
  </si>
  <si>
    <t>42111</t>
  </si>
  <si>
    <t>Naknade za prijevoz za službeni put u zemlji</t>
  </si>
  <si>
    <t>Naknade za službeni put u zemlji</t>
  </si>
  <si>
    <t>Naknade putnih troškova za službeni put u zemlji</t>
  </si>
  <si>
    <t>Mobilne aplikacije/virtualni vodiči</t>
  </si>
  <si>
    <t>Naknade na smještaj na službenom putu u inozemstvu</t>
  </si>
  <si>
    <t>Usluge idejnog rješenja, copywriting</t>
  </si>
  <si>
    <t>Prihodi iz žup. proračuna za funkcioniranje turističkog ureda</t>
  </si>
  <si>
    <t>Naknade za prijevoz za službeni put u inozemstvu</t>
  </si>
  <si>
    <t>Realizacija</t>
  </si>
  <si>
    <t>indeks     Rebalans 2014/Realizacija</t>
  </si>
  <si>
    <t>Financijsko izvješće TZ Karlovačke županije za 2014. godinu</t>
  </si>
  <si>
    <t>PRIHODI 2014.</t>
  </si>
  <si>
    <t>REALIZACIJA</t>
  </si>
  <si>
    <t>Rebalans I/Realizacija</t>
  </si>
  <si>
    <t>* iznos umanjen za nabavljenu policu za materijale u iznosu od 4.540,00 kn koja se po Uredbi evidentira u imovinu a ne na rashode</t>
  </si>
  <si>
    <t>* iznos umanjen za nabavljenu peć za keramiku u iznosu od 23.625,00 kuna koja se po Uredbi evidentira u imovinu a ne u rashode</t>
  </si>
  <si>
    <t>Tradicijski zanati *</t>
  </si>
  <si>
    <t>Ostali izdaci (oprema i sitan inventar)*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</si>
</sst>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_-* #,##0.000\ [$kn-41A]_-;\-* #,##0.000\ [$kn-41A]_-;_-* &quot;-&quot;??\ [$kn-41A]_-;_-@_-"/>
    <numFmt numFmtId="166" formatCode="_-* #,##0.0\ [$kn-41A]_-;\-* #,##0.0\ [$kn-41A]_-;_-* &quot;-&quot;??\ [$kn-41A]_-;_-@_-"/>
    <numFmt numFmtId="167" formatCode="_-* #,##0\ [$kn-41A]_-;\-* #,##0\ [$kn-41A]_-;_-* &quot;-&quot;??\ [$kn-41A]_-;_-@_-"/>
    <numFmt numFmtId="168" formatCode="_-* #,##0.00\ _k_n_-;\-* #,##0.00\ _k_n_-;_-* \-??\ _k_n_-;_-@_-"/>
    <numFmt numFmtId="169" formatCode="#,##0.0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[$-41A]d\.\ mmmm\ yyyy\.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167" fontId="0" fillId="33" borderId="10" xfId="0" applyNumberFormat="1" applyFill="1" applyBorder="1" applyAlignment="1">
      <alignment horizontal="center" vertical="center"/>
    </xf>
    <xf numFmtId="167" fontId="0" fillId="0" borderId="10" xfId="0" applyNumberFormat="1" applyBorder="1" applyAlignment="1">
      <alignment vertical="center"/>
    </xf>
    <xf numFmtId="167" fontId="0" fillId="34" borderId="10" xfId="0" applyNumberFormat="1" applyFill="1" applyBorder="1" applyAlignment="1">
      <alignment vertical="center"/>
    </xf>
    <xf numFmtId="167" fontId="0" fillId="0" borderId="0" xfId="0" applyNumberFormat="1" applyAlignment="1">
      <alignment vertical="center"/>
    </xf>
    <xf numFmtId="2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horizontal="right" vertical="center"/>
    </xf>
    <xf numFmtId="4" fontId="19" fillId="36" borderId="10" xfId="0" applyNumberFormat="1" applyFont="1" applyFill="1" applyBorder="1" applyAlignment="1">
      <alignment horizontal="right" vertical="center"/>
    </xf>
    <xf numFmtId="0" fontId="19" fillId="37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9" fillId="38" borderId="10" xfId="0" applyFont="1" applyFill="1" applyBorder="1" applyAlignment="1">
      <alignment horizontal="left" vertical="center" wrapText="1"/>
    </xf>
    <xf numFmtId="4" fontId="19" fillId="38" borderId="10" xfId="0" applyNumberFormat="1" applyFont="1" applyFill="1" applyBorder="1" applyAlignment="1">
      <alignment horizontal="right" vertical="center"/>
    </xf>
    <xf numFmtId="0" fontId="18" fillId="39" borderId="10" xfId="0" applyFont="1" applyFill="1" applyBorder="1" applyAlignment="1">
      <alignment horizontal="left" vertical="center" wrapText="1"/>
    </xf>
    <xf numFmtId="4" fontId="18" fillId="33" borderId="10" xfId="0" applyNumberFormat="1" applyFont="1" applyFill="1" applyBorder="1" applyAlignment="1">
      <alignment horizontal="right" vertical="center"/>
    </xf>
    <xf numFmtId="0" fontId="18" fillId="40" borderId="10" xfId="0" applyFont="1" applyFill="1" applyBorder="1" applyAlignment="1">
      <alignment horizontal="left" vertical="center" wrapText="1"/>
    </xf>
    <xf numFmtId="0" fontId="18" fillId="41" borderId="10" xfId="0" applyFont="1" applyFill="1" applyBorder="1" applyAlignment="1">
      <alignment horizontal="left" vertical="center" wrapText="1"/>
    </xf>
    <xf numFmtId="0" fontId="18" fillId="42" borderId="10" xfId="0" applyFont="1" applyFill="1" applyBorder="1" applyAlignment="1">
      <alignment horizontal="left" vertical="center" wrapText="1"/>
    </xf>
    <xf numFmtId="0" fontId="35" fillId="38" borderId="10" xfId="0" applyFont="1" applyFill="1" applyBorder="1" applyAlignment="1">
      <alignment/>
    </xf>
    <xf numFmtId="0" fontId="35" fillId="38" borderId="10" xfId="0" applyFont="1" applyFill="1" applyBorder="1" applyAlignment="1">
      <alignment wrapText="1"/>
    </xf>
    <xf numFmtId="167" fontId="35" fillId="38" borderId="10" xfId="0" applyNumberFormat="1" applyFont="1" applyFill="1" applyBorder="1" applyAlignment="1">
      <alignment vertical="center"/>
    </xf>
    <xf numFmtId="0" fontId="35" fillId="34" borderId="10" xfId="0" applyFont="1" applyFill="1" applyBorder="1" applyAlignment="1">
      <alignment wrapText="1"/>
    </xf>
    <xf numFmtId="1" fontId="0" fillId="0" borderId="10" xfId="0" applyNumberFormat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167" fontId="18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167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37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4" fontId="19" fillId="38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9" fillId="33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/>
    </xf>
    <xf numFmtId="167" fontId="35" fillId="34" borderId="10" xfId="0" applyNumberFormat="1" applyFont="1" applyFill="1" applyBorder="1" applyAlignment="1">
      <alignment/>
    </xf>
    <xf numFmtId="1" fontId="35" fillId="34" borderId="10" xfId="0" applyNumberFormat="1" applyFont="1" applyFill="1" applyBorder="1" applyAlignment="1">
      <alignment horizontal="center"/>
    </xf>
    <xf numFmtId="2" fontId="35" fillId="34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18" fillId="0" borderId="10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34" borderId="10" xfId="0" applyNumberFormat="1" applyFill="1" applyBorder="1" applyAlignment="1">
      <alignment horizontal="center" vertical="center"/>
    </xf>
    <xf numFmtId="0" fontId="35" fillId="34" borderId="10" xfId="0" applyFont="1" applyFill="1" applyBorder="1" applyAlignment="1">
      <alignment/>
    </xf>
    <xf numFmtId="2" fontId="35" fillId="34" borderId="10" xfId="0" applyNumberFormat="1" applyFont="1" applyFill="1" applyBorder="1" applyAlignment="1">
      <alignment horizontal="center" vertical="center"/>
    </xf>
    <xf numFmtId="167" fontId="35" fillId="34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35" fillId="0" borderId="10" xfId="0" applyFont="1" applyBorder="1" applyAlignment="1">
      <alignment wrapText="1"/>
    </xf>
    <xf numFmtId="167" fontId="35" fillId="0" borderId="10" xfId="0" applyNumberFormat="1" applyFont="1" applyBorder="1" applyAlignment="1">
      <alignment horizontal="center" vertical="center"/>
    </xf>
    <xf numFmtId="167" fontId="35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wrapText="1"/>
    </xf>
    <xf numFmtId="167" fontId="19" fillId="0" borderId="10" xfId="0" applyNumberFormat="1" applyFont="1" applyBorder="1" applyAlignment="1">
      <alignment horizontal="center" vertical="center"/>
    </xf>
    <xf numFmtId="167" fontId="19" fillId="0" borderId="10" xfId="0" applyNumberFormat="1" applyFont="1" applyBorder="1" applyAlignment="1">
      <alignment vertical="center"/>
    </xf>
    <xf numFmtId="1" fontId="3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vertical="center"/>
    </xf>
    <xf numFmtId="0" fontId="35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167" fontId="35" fillId="34" borderId="10" xfId="0" applyNumberFormat="1" applyFont="1" applyFill="1" applyBorder="1" applyAlignment="1">
      <alignment horizontal="center" vertical="center"/>
    </xf>
    <xf numFmtId="1" fontId="35" fillId="34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164" fontId="0" fillId="34" borderId="10" xfId="0" applyNumberFormat="1" applyFill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44" fontId="35" fillId="38" borderId="10" xfId="0" applyNumberFormat="1" applyFont="1" applyFill="1" applyBorder="1" applyAlignment="1">
      <alignment vertical="center"/>
    </xf>
    <xf numFmtId="164" fontId="35" fillId="34" borderId="10" xfId="0" applyNumberFormat="1" applyFont="1" applyFill="1" applyBorder="1" applyAlignment="1">
      <alignment/>
    </xf>
    <xf numFmtId="44" fontId="18" fillId="43" borderId="10" xfId="0" applyNumberFormat="1" applyFont="1" applyFill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" fontId="35" fillId="0" borderId="10" xfId="0" applyNumberFormat="1" applyFont="1" applyFill="1" applyBorder="1" applyAlignment="1">
      <alignment horizontal="center"/>
    </xf>
    <xf numFmtId="1" fontId="35" fillId="33" borderId="10" xfId="0" applyNumberFormat="1" applyFont="1" applyFill="1" applyBorder="1" applyAlignment="1">
      <alignment horizontal="center"/>
    </xf>
    <xf numFmtId="1" fontId="35" fillId="38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90" zoomScaleSheetLayoutView="90" zoomScalePageLayoutView="0" workbookViewId="0" topLeftCell="A1">
      <selection activeCell="G61" sqref="G61"/>
    </sheetView>
  </sheetViews>
  <sheetFormatPr defaultColWidth="9.140625" defaultRowHeight="15"/>
  <cols>
    <col min="1" max="1" width="7.28125" style="0" bestFit="1" customWidth="1"/>
    <col min="2" max="2" width="61.8515625" style="1" customWidth="1"/>
    <col min="3" max="3" width="13.28125" style="15" customWidth="1"/>
    <col min="4" max="4" width="14.8515625" style="15" bestFit="1" customWidth="1"/>
    <col min="5" max="5" width="16.140625" style="83" customWidth="1"/>
    <col min="6" max="6" width="12.00390625" style="3" customWidth="1"/>
    <col min="7" max="7" width="13.421875" style="3" bestFit="1" customWidth="1"/>
  </cols>
  <sheetData>
    <row r="1" ht="15">
      <c r="B1" s="1" t="s">
        <v>226</v>
      </c>
    </row>
    <row r="2" spans="1:7" s="2" customFormat="1" ht="60">
      <c r="A2" s="4" t="s">
        <v>0</v>
      </c>
      <c r="B2" s="5" t="s">
        <v>1</v>
      </c>
      <c r="C2" s="12" t="s">
        <v>175</v>
      </c>
      <c r="D2" s="12" t="s">
        <v>168</v>
      </c>
      <c r="E2" s="84" t="s">
        <v>224</v>
      </c>
      <c r="F2" s="7" t="s">
        <v>225</v>
      </c>
      <c r="G2" s="6" t="s">
        <v>2</v>
      </c>
    </row>
    <row r="3" spans="1:7" ht="15">
      <c r="A3" s="8" t="s">
        <v>3</v>
      </c>
      <c r="B3" s="9" t="s">
        <v>4</v>
      </c>
      <c r="C3" s="13">
        <v>185000</v>
      </c>
      <c r="D3" s="13">
        <v>185000</v>
      </c>
      <c r="E3" s="85">
        <v>196735.39</v>
      </c>
      <c r="F3" s="38">
        <f>(E3/D3*100)</f>
        <v>106.34345405405405</v>
      </c>
      <c r="G3" s="51">
        <f>(E3/1244365.95*100)</f>
        <v>15.810091074896418</v>
      </c>
    </row>
    <row r="4" spans="1:7" ht="15">
      <c r="A4" s="8" t="s">
        <v>5</v>
      </c>
      <c r="B4" s="9" t="s">
        <v>6</v>
      </c>
      <c r="C4" s="13">
        <v>235000</v>
      </c>
      <c r="D4" s="13">
        <v>235000</v>
      </c>
      <c r="E4" s="85">
        <v>236510.06</v>
      </c>
      <c r="F4" s="38">
        <f aca="true" t="shared" si="0" ref="F4:F13">(E4/D4*100)</f>
        <v>100.64257872340426</v>
      </c>
      <c r="G4" s="51">
        <f aca="true" t="shared" si="1" ref="G4:G14">(E4/1244365.95*100)</f>
        <v>19.00647152873317</v>
      </c>
    </row>
    <row r="5" spans="1:7" ht="15">
      <c r="A5" s="8" t="s">
        <v>7</v>
      </c>
      <c r="B5" s="9" t="s">
        <v>8</v>
      </c>
      <c r="C5" s="13">
        <f>SUM(C6:C9)</f>
        <v>360000</v>
      </c>
      <c r="D5" s="13">
        <f>SUM(D6:D9)</f>
        <v>435000</v>
      </c>
      <c r="E5" s="85">
        <f>SUM(E6:E9)</f>
        <v>353391.54</v>
      </c>
      <c r="F5" s="38">
        <f t="shared" si="0"/>
        <v>81.23943448275863</v>
      </c>
      <c r="G5" s="51">
        <f t="shared" si="1"/>
        <v>28.399325777115646</v>
      </c>
    </row>
    <row r="6" spans="1:7" ht="15">
      <c r="A6" s="8" t="s">
        <v>9</v>
      </c>
      <c r="B6" s="50" t="s">
        <v>10</v>
      </c>
      <c r="C6" s="13">
        <v>75000</v>
      </c>
      <c r="D6" s="13">
        <v>150000</v>
      </c>
      <c r="E6" s="85">
        <v>123391.54</v>
      </c>
      <c r="F6" s="38">
        <f t="shared" si="0"/>
        <v>82.26102666666665</v>
      </c>
      <c r="G6" s="51">
        <f t="shared" si="1"/>
        <v>9.916017068773057</v>
      </c>
    </row>
    <row r="7" spans="1:7" ht="15">
      <c r="A7" s="8" t="s">
        <v>11</v>
      </c>
      <c r="B7" s="50" t="s">
        <v>12</v>
      </c>
      <c r="C7" s="13">
        <v>200000</v>
      </c>
      <c r="D7" s="13">
        <v>200000</v>
      </c>
      <c r="E7" s="85">
        <v>200000</v>
      </c>
      <c r="F7" s="38">
        <f t="shared" si="0"/>
        <v>100</v>
      </c>
      <c r="G7" s="51">
        <f t="shared" si="1"/>
        <v>16.07244235508051</v>
      </c>
    </row>
    <row r="8" spans="1:7" ht="15">
      <c r="A8" s="8" t="s">
        <v>13</v>
      </c>
      <c r="B8" s="50" t="s">
        <v>14</v>
      </c>
      <c r="C8" s="13">
        <v>50000</v>
      </c>
      <c r="D8" s="13">
        <v>50000</v>
      </c>
      <c r="E8" s="85">
        <v>0</v>
      </c>
      <c r="F8" s="38">
        <f t="shared" si="0"/>
        <v>0</v>
      </c>
      <c r="G8" s="51">
        <f t="shared" si="1"/>
        <v>0</v>
      </c>
    </row>
    <row r="9" spans="1:7" ht="15">
      <c r="A9" s="8" t="s">
        <v>15</v>
      </c>
      <c r="B9" s="50" t="s">
        <v>16</v>
      </c>
      <c r="C9" s="13">
        <v>35000</v>
      </c>
      <c r="D9" s="13">
        <v>35000</v>
      </c>
      <c r="E9" s="85">
        <v>30000</v>
      </c>
      <c r="F9" s="38">
        <f t="shared" si="0"/>
        <v>85.71428571428571</v>
      </c>
      <c r="G9" s="51">
        <f t="shared" si="1"/>
        <v>2.410866353262077</v>
      </c>
    </row>
    <row r="10" spans="1:7" ht="15">
      <c r="A10" s="8" t="s">
        <v>17</v>
      </c>
      <c r="B10" s="9" t="s">
        <v>18</v>
      </c>
      <c r="C10" s="13">
        <v>184000</v>
      </c>
      <c r="D10" s="13">
        <v>200000</v>
      </c>
      <c r="E10" s="85">
        <v>206112.22</v>
      </c>
      <c r="F10" s="38">
        <f t="shared" si="0"/>
        <v>103.05610999999999</v>
      </c>
      <c r="G10" s="51">
        <f t="shared" si="1"/>
        <v>16.563633873138365</v>
      </c>
    </row>
    <row r="11" spans="1:7" ht="15">
      <c r="A11" s="8" t="s">
        <v>19</v>
      </c>
      <c r="B11" s="9" t="s">
        <v>20</v>
      </c>
      <c r="C11" s="13">
        <v>143000</v>
      </c>
      <c r="D11" s="13">
        <v>307000</v>
      </c>
      <c r="E11" s="85">
        <v>251387.95</v>
      </c>
      <c r="F11" s="38">
        <f t="shared" si="0"/>
        <v>81.88532573289903</v>
      </c>
      <c r="G11" s="51">
        <f t="shared" si="1"/>
        <v>20.202091675684315</v>
      </c>
    </row>
    <row r="12" spans="1:7" ht="15">
      <c r="A12" s="8" t="s">
        <v>21</v>
      </c>
      <c r="B12" s="9" t="s">
        <v>22</v>
      </c>
      <c r="C12" s="13">
        <v>1000</v>
      </c>
      <c r="D12" s="13">
        <v>1000</v>
      </c>
      <c r="E12" s="85">
        <v>228.79</v>
      </c>
      <c r="F12" s="38">
        <f t="shared" si="0"/>
        <v>22.878999999999998</v>
      </c>
      <c r="G12" s="51">
        <f t="shared" si="1"/>
        <v>0.01838607043209435</v>
      </c>
    </row>
    <row r="13" spans="1:7" ht="15">
      <c r="A13" s="8"/>
      <c r="B13" s="9" t="s">
        <v>227</v>
      </c>
      <c r="C13" s="13">
        <f>SUM(C3+C4+C5+C10+C11+C12)</f>
        <v>1108000</v>
      </c>
      <c r="D13" s="13">
        <f>SUM(D3+D4+D5+D10+D11+D12)</f>
        <v>1363000</v>
      </c>
      <c r="E13" s="85">
        <f>SUM(E3+E4+E5+E10+E12)</f>
        <v>992978</v>
      </c>
      <c r="F13" s="38">
        <f t="shared" si="0"/>
        <v>72.85238444607484</v>
      </c>
      <c r="G13" s="51">
        <f t="shared" si="1"/>
        <v>79.79790832431569</v>
      </c>
    </row>
    <row r="14" spans="1:7" ht="15">
      <c r="A14" s="8"/>
      <c r="B14" s="69" t="s">
        <v>23</v>
      </c>
      <c r="C14" s="13"/>
      <c r="D14" s="13"/>
      <c r="E14" s="85">
        <f>(E11+E13)</f>
        <v>1244365.95</v>
      </c>
      <c r="F14" s="38"/>
      <c r="G14" s="51">
        <f t="shared" si="1"/>
        <v>100</v>
      </c>
    </row>
    <row r="15" spans="1:7" s="2" customFormat="1" ht="45">
      <c r="A15" s="4" t="s">
        <v>0</v>
      </c>
      <c r="B15" s="5" t="s">
        <v>24</v>
      </c>
      <c r="C15" s="12" t="s">
        <v>175</v>
      </c>
      <c r="D15" s="12" t="s">
        <v>168</v>
      </c>
      <c r="E15" s="84"/>
      <c r="F15" s="7" t="s">
        <v>179</v>
      </c>
      <c r="G15" s="6" t="s">
        <v>2</v>
      </c>
    </row>
    <row r="16" spans="1:7" ht="15">
      <c r="A16" s="10" t="s">
        <v>3</v>
      </c>
      <c r="B16" s="11" t="s">
        <v>25</v>
      </c>
      <c r="C16" s="14">
        <f>SUM(C17:C19)</f>
        <v>595000</v>
      </c>
      <c r="D16" s="14">
        <f>SUM(D17:D19)</f>
        <v>595000</v>
      </c>
      <c r="E16" s="86">
        <f>SUM(E17:E19)</f>
        <v>549448.86</v>
      </c>
      <c r="F16" s="39">
        <f>(E16/D16*100)</f>
        <v>92.34434621848739</v>
      </c>
      <c r="G16" s="52">
        <f>(E16/1037834.54*100)</f>
        <v>52.941855259509865</v>
      </c>
    </row>
    <row r="17" spans="1:7" ht="15">
      <c r="A17" s="8" t="s">
        <v>26</v>
      </c>
      <c r="B17" s="9" t="s">
        <v>27</v>
      </c>
      <c r="C17" s="13">
        <v>387000</v>
      </c>
      <c r="D17" s="13">
        <v>387000</v>
      </c>
      <c r="E17" s="90">
        <v>384257.67</v>
      </c>
      <c r="F17" s="40">
        <f>(E17/D17*100)</f>
        <v>99.29138759689921</v>
      </c>
      <c r="G17" s="51">
        <f aca="true" t="shared" si="2" ref="G17:G69">(E17/1037834.54*100)</f>
        <v>37.024945228745224</v>
      </c>
    </row>
    <row r="18" spans="1:7" ht="15">
      <c r="A18" s="8" t="s">
        <v>28</v>
      </c>
      <c r="B18" s="9" t="s">
        <v>29</v>
      </c>
      <c r="C18" s="13">
        <v>197000</v>
      </c>
      <c r="D18" s="13">
        <v>197000</v>
      </c>
      <c r="E18" s="85">
        <v>161320.19</v>
      </c>
      <c r="F18" s="40">
        <f aca="true" t="shared" si="3" ref="F18:F69">(E18/D18*100)</f>
        <v>81.88842131979696</v>
      </c>
      <c r="G18" s="51">
        <f t="shared" si="2"/>
        <v>15.543921866389221</v>
      </c>
    </row>
    <row r="19" spans="1:7" ht="15">
      <c r="A19" s="8" t="s">
        <v>30</v>
      </c>
      <c r="B19" s="9" t="s">
        <v>31</v>
      </c>
      <c r="C19" s="13">
        <v>11000</v>
      </c>
      <c r="D19" s="13">
        <v>11000</v>
      </c>
      <c r="E19" s="85">
        <v>3871</v>
      </c>
      <c r="F19" s="40">
        <f t="shared" si="3"/>
        <v>35.19090909090909</v>
      </c>
      <c r="G19" s="51">
        <f t="shared" si="2"/>
        <v>0.3729881643754119</v>
      </c>
    </row>
    <row r="20" spans="1:7" ht="15">
      <c r="A20" s="10" t="s">
        <v>5</v>
      </c>
      <c r="B20" s="11" t="s">
        <v>32</v>
      </c>
      <c r="C20" s="14">
        <f>SUM(C21+C22+C23+C24+C25+C39)</f>
        <v>320000</v>
      </c>
      <c r="D20" s="14">
        <f>SUM(D21+D22+D23+D24+D25+D39)</f>
        <v>400000</v>
      </c>
      <c r="E20" s="86">
        <f>SUM(E21+E22+E23+E24+E25+E39)</f>
        <v>303584.29</v>
      </c>
      <c r="F20" s="39">
        <f t="shared" si="3"/>
        <v>75.8960725</v>
      </c>
      <c r="G20" s="52">
        <f t="shared" si="2"/>
        <v>29.251704226378894</v>
      </c>
    </row>
    <row r="21" spans="1:7" ht="15">
      <c r="A21" s="8" t="s">
        <v>33</v>
      </c>
      <c r="B21" s="9" t="s">
        <v>34</v>
      </c>
      <c r="C21" s="13">
        <v>0</v>
      </c>
      <c r="D21" s="13">
        <v>0</v>
      </c>
      <c r="E21" s="85">
        <v>0</v>
      </c>
      <c r="F21" s="40"/>
      <c r="G21" s="51">
        <f t="shared" si="2"/>
        <v>0</v>
      </c>
    </row>
    <row r="22" spans="1:7" ht="15">
      <c r="A22" s="8" t="s">
        <v>35</v>
      </c>
      <c r="B22" s="9" t="s">
        <v>36</v>
      </c>
      <c r="C22" s="13">
        <v>0</v>
      </c>
      <c r="D22" s="13">
        <v>0</v>
      </c>
      <c r="E22" s="85">
        <v>0</v>
      </c>
      <c r="F22" s="40"/>
      <c r="G22" s="51">
        <f t="shared" si="2"/>
        <v>0</v>
      </c>
    </row>
    <row r="23" spans="1:7" ht="15">
      <c r="A23" s="8" t="s">
        <v>37</v>
      </c>
      <c r="B23" s="9" t="s">
        <v>38</v>
      </c>
      <c r="C23" s="13">
        <v>0</v>
      </c>
      <c r="D23" s="13">
        <v>0</v>
      </c>
      <c r="E23" s="85">
        <v>0</v>
      </c>
      <c r="F23" s="40"/>
      <c r="G23" s="51">
        <f t="shared" si="2"/>
        <v>0</v>
      </c>
    </row>
    <row r="24" spans="1:7" ht="15">
      <c r="A24" s="8" t="s">
        <v>39</v>
      </c>
      <c r="B24" s="9" t="s">
        <v>40</v>
      </c>
      <c r="C24" s="13">
        <v>30000</v>
      </c>
      <c r="D24" s="13">
        <v>0</v>
      </c>
      <c r="E24" s="85">
        <v>0</v>
      </c>
      <c r="F24" s="40"/>
      <c r="G24" s="51">
        <f t="shared" si="2"/>
        <v>0</v>
      </c>
    </row>
    <row r="25" spans="1:7" ht="15">
      <c r="A25" s="8" t="s">
        <v>41</v>
      </c>
      <c r="B25" s="9" t="s">
        <v>42</v>
      </c>
      <c r="C25" s="13">
        <f>SUM(C26:C38)</f>
        <v>269000</v>
      </c>
      <c r="D25" s="13">
        <f>SUM(D26:D38)</f>
        <v>379000</v>
      </c>
      <c r="E25" s="85">
        <f>SUM(E26:E38)</f>
        <v>300984.24</v>
      </c>
      <c r="F25" s="40">
        <f t="shared" si="3"/>
        <v>79.41536675461741</v>
      </c>
      <c r="G25" s="51">
        <f t="shared" si="2"/>
        <v>29.001177779263347</v>
      </c>
    </row>
    <row r="26" spans="1:7" ht="15">
      <c r="A26" s="8" t="s">
        <v>43</v>
      </c>
      <c r="B26" s="9" t="s">
        <v>44</v>
      </c>
      <c r="C26" s="13">
        <v>9000</v>
      </c>
      <c r="D26" s="13">
        <v>9000</v>
      </c>
      <c r="E26" s="85">
        <v>0</v>
      </c>
      <c r="F26" s="40">
        <f t="shared" si="3"/>
        <v>0</v>
      </c>
      <c r="G26" s="51">
        <f t="shared" si="2"/>
        <v>0</v>
      </c>
    </row>
    <row r="27" spans="1:7" s="49" customFormat="1" ht="15">
      <c r="A27" s="46" t="s">
        <v>45</v>
      </c>
      <c r="B27" s="47" t="s">
        <v>46</v>
      </c>
      <c r="C27" s="48">
        <v>0</v>
      </c>
      <c r="D27" s="48">
        <v>0</v>
      </c>
      <c r="E27" s="87">
        <v>0</v>
      </c>
      <c r="F27" s="40"/>
      <c r="G27" s="51">
        <f t="shared" si="2"/>
        <v>0</v>
      </c>
    </row>
    <row r="28" spans="1:7" s="49" customFormat="1" ht="15">
      <c r="A28" s="46" t="s">
        <v>47</v>
      </c>
      <c r="B28" s="47" t="s">
        <v>48</v>
      </c>
      <c r="C28" s="48">
        <v>0</v>
      </c>
      <c r="D28" s="48">
        <v>0</v>
      </c>
      <c r="E28" s="87">
        <v>0</v>
      </c>
      <c r="F28" s="40"/>
      <c r="G28" s="51">
        <f t="shared" si="2"/>
        <v>0</v>
      </c>
    </row>
    <row r="29" spans="1:7" s="49" customFormat="1" ht="15">
      <c r="A29" s="46" t="s">
        <v>49</v>
      </c>
      <c r="B29" s="47" t="s">
        <v>50</v>
      </c>
      <c r="C29" s="48">
        <v>65000</v>
      </c>
      <c r="D29" s="48">
        <v>0</v>
      </c>
      <c r="E29" s="87">
        <v>0</v>
      </c>
      <c r="F29" s="40"/>
      <c r="G29" s="51">
        <f t="shared" si="2"/>
        <v>0</v>
      </c>
    </row>
    <row r="30" spans="1:7" s="49" customFormat="1" ht="15">
      <c r="A30" s="46" t="s">
        <v>51</v>
      </c>
      <c r="B30" s="47" t="s">
        <v>52</v>
      </c>
      <c r="C30" s="48">
        <v>0</v>
      </c>
      <c r="D30" s="48">
        <v>0</v>
      </c>
      <c r="E30" s="87">
        <v>0</v>
      </c>
      <c r="F30" s="40"/>
      <c r="G30" s="51">
        <f t="shared" si="2"/>
        <v>0</v>
      </c>
    </row>
    <row r="31" spans="1:7" s="49" customFormat="1" ht="15">
      <c r="A31" s="46" t="s">
        <v>53</v>
      </c>
      <c r="B31" s="47" t="s">
        <v>54</v>
      </c>
      <c r="C31" s="48">
        <v>45000</v>
      </c>
      <c r="D31" s="48">
        <v>0</v>
      </c>
      <c r="E31" s="87">
        <v>0</v>
      </c>
      <c r="F31" s="40"/>
      <c r="G31" s="51">
        <f t="shared" si="2"/>
        <v>0</v>
      </c>
    </row>
    <row r="32" spans="1:7" s="49" customFormat="1" ht="15">
      <c r="A32" s="46" t="s">
        <v>55</v>
      </c>
      <c r="B32" s="47" t="s">
        <v>180</v>
      </c>
      <c r="C32" s="48">
        <v>0</v>
      </c>
      <c r="D32" s="48">
        <v>150000</v>
      </c>
      <c r="E32" s="87">
        <v>80116.63</v>
      </c>
      <c r="F32" s="40">
        <f t="shared" si="3"/>
        <v>53.41108666666668</v>
      </c>
      <c r="G32" s="51">
        <f t="shared" si="2"/>
        <v>7.719595649610968</v>
      </c>
    </row>
    <row r="33" spans="1:7" s="49" customFormat="1" ht="30">
      <c r="A33" s="46" t="s">
        <v>56</v>
      </c>
      <c r="B33" s="47" t="s">
        <v>57</v>
      </c>
      <c r="C33" s="48">
        <v>0</v>
      </c>
      <c r="D33" s="48">
        <v>0</v>
      </c>
      <c r="E33" s="87">
        <v>0</v>
      </c>
      <c r="F33" s="40"/>
      <c r="G33" s="51">
        <f t="shared" si="2"/>
        <v>0</v>
      </c>
    </row>
    <row r="34" spans="1:7" s="49" customFormat="1" ht="15">
      <c r="A34" s="46" t="s">
        <v>58</v>
      </c>
      <c r="B34" s="47" t="s">
        <v>59</v>
      </c>
      <c r="C34" s="48">
        <v>90000</v>
      </c>
      <c r="D34" s="48">
        <v>90000</v>
      </c>
      <c r="E34" s="87">
        <v>172656.63</v>
      </c>
      <c r="F34" s="40">
        <f t="shared" si="3"/>
        <v>191.8407</v>
      </c>
      <c r="G34" s="51">
        <f t="shared" si="2"/>
        <v>16.636238566505988</v>
      </c>
    </row>
    <row r="35" spans="1:7" ht="15">
      <c r="A35" s="8" t="s">
        <v>60</v>
      </c>
      <c r="B35" s="9" t="s">
        <v>61</v>
      </c>
      <c r="C35" s="13">
        <v>0</v>
      </c>
      <c r="D35" s="13">
        <v>0</v>
      </c>
      <c r="E35" s="85">
        <v>0</v>
      </c>
      <c r="F35" s="40"/>
      <c r="G35" s="51">
        <f t="shared" si="2"/>
        <v>0</v>
      </c>
    </row>
    <row r="36" spans="1:7" ht="15">
      <c r="A36" s="8" t="s">
        <v>169</v>
      </c>
      <c r="B36" s="9" t="s">
        <v>232</v>
      </c>
      <c r="C36" s="13">
        <v>35000</v>
      </c>
      <c r="D36" s="13">
        <v>60000</v>
      </c>
      <c r="E36" s="91">
        <v>9960.98</v>
      </c>
      <c r="F36" s="40">
        <f t="shared" si="3"/>
        <v>16.601633333333332</v>
      </c>
      <c r="G36" s="51">
        <f t="shared" si="2"/>
        <v>0.9597849769000749</v>
      </c>
    </row>
    <row r="37" spans="1:7" ht="15">
      <c r="A37" s="8" t="s">
        <v>171</v>
      </c>
      <c r="B37" s="9" t="s">
        <v>172</v>
      </c>
      <c r="C37" s="13">
        <v>0</v>
      </c>
      <c r="D37" s="13">
        <v>45000</v>
      </c>
      <c r="E37" s="85">
        <v>38250</v>
      </c>
      <c r="F37" s="40">
        <f t="shared" si="3"/>
        <v>85</v>
      </c>
      <c r="G37" s="51">
        <f t="shared" si="2"/>
        <v>3.6855585862463203</v>
      </c>
    </row>
    <row r="38" spans="1:7" ht="15">
      <c r="A38" s="8" t="s">
        <v>178</v>
      </c>
      <c r="B38" s="9" t="s">
        <v>173</v>
      </c>
      <c r="C38" s="13">
        <v>25000</v>
      </c>
      <c r="D38" s="13">
        <v>25000</v>
      </c>
      <c r="E38" s="85">
        <v>0</v>
      </c>
      <c r="F38" s="40">
        <f t="shared" si="3"/>
        <v>0</v>
      </c>
      <c r="G38" s="51">
        <f t="shared" si="2"/>
        <v>0</v>
      </c>
    </row>
    <row r="39" spans="1:7" ht="30">
      <c r="A39" s="8" t="s">
        <v>62</v>
      </c>
      <c r="B39" s="9" t="s">
        <v>63</v>
      </c>
      <c r="C39" s="13">
        <v>21000</v>
      </c>
      <c r="D39" s="13">
        <v>21000</v>
      </c>
      <c r="E39" s="85">
        <v>2600.05</v>
      </c>
      <c r="F39" s="40">
        <f t="shared" si="3"/>
        <v>12.381190476190477</v>
      </c>
      <c r="G39" s="51">
        <f t="shared" si="2"/>
        <v>0.2505264471155489</v>
      </c>
    </row>
    <row r="40" spans="1:7" ht="15">
      <c r="A40" s="10" t="s">
        <v>7</v>
      </c>
      <c r="B40" s="11" t="s">
        <v>64</v>
      </c>
      <c r="C40" s="14">
        <v>120000</v>
      </c>
      <c r="D40" s="14">
        <v>140000</v>
      </c>
      <c r="E40" s="86">
        <f>(E41+E44)</f>
        <v>141781.03999999998</v>
      </c>
      <c r="F40" s="39">
        <f t="shared" si="3"/>
        <v>101.27217142857141</v>
      </c>
      <c r="G40" s="52">
        <f t="shared" si="2"/>
        <v>13.661237368338114</v>
      </c>
    </row>
    <row r="41" spans="1:7" ht="15">
      <c r="A41" s="8" t="s">
        <v>9</v>
      </c>
      <c r="B41" s="9" t="s">
        <v>65</v>
      </c>
      <c r="C41" s="13">
        <f>SUM(C42+C43)</f>
        <v>25000</v>
      </c>
      <c r="D41" s="13">
        <f>SUM(D42+D43)</f>
        <v>25000</v>
      </c>
      <c r="E41" s="85">
        <f>SUM(E42+E43)</f>
        <v>22511.53</v>
      </c>
      <c r="F41" s="40">
        <f t="shared" si="3"/>
        <v>90.04612</v>
      </c>
      <c r="G41" s="51">
        <f t="shared" si="2"/>
        <v>2.169086606040304</v>
      </c>
    </row>
    <row r="42" spans="1:7" ht="15">
      <c r="A42" s="8" t="s">
        <v>66</v>
      </c>
      <c r="B42" s="9" t="s">
        <v>67</v>
      </c>
      <c r="C42" s="13">
        <v>17000</v>
      </c>
      <c r="D42" s="13">
        <v>17000</v>
      </c>
      <c r="E42" s="85">
        <v>15661.53</v>
      </c>
      <c r="F42" s="40">
        <f t="shared" si="3"/>
        <v>92.12664705882354</v>
      </c>
      <c r="G42" s="51">
        <f t="shared" si="2"/>
        <v>1.5090584670654728</v>
      </c>
    </row>
    <row r="43" spans="1:7" ht="15">
      <c r="A43" s="8" t="s">
        <v>68</v>
      </c>
      <c r="B43" s="9" t="s">
        <v>69</v>
      </c>
      <c r="C43" s="13">
        <v>8000</v>
      </c>
      <c r="D43" s="13">
        <v>8000</v>
      </c>
      <c r="E43" s="85">
        <v>6850</v>
      </c>
      <c r="F43" s="40">
        <f t="shared" si="3"/>
        <v>85.625</v>
      </c>
      <c r="G43" s="51">
        <f t="shared" si="2"/>
        <v>0.6600281389748311</v>
      </c>
    </row>
    <row r="44" spans="1:7" ht="15">
      <c r="A44" s="8" t="s">
        <v>11</v>
      </c>
      <c r="B44" s="9" t="s">
        <v>70</v>
      </c>
      <c r="C44" s="13">
        <f>(C45+C46+C50+C51+C52)</f>
        <v>95000</v>
      </c>
      <c r="D44" s="13">
        <f>(D45+D46+D50+D51+D52)</f>
        <v>115000</v>
      </c>
      <c r="E44" s="85">
        <f>(E45+E46+E50+E51+E52)</f>
        <v>119269.51</v>
      </c>
      <c r="F44" s="40">
        <f t="shared" si="3"/>
        <v>103.71261739130435</v>
      </c>
      <c r="G44" s="51">
        <f t="shared" si="2"/>
        <v>11.492150762297811</v>
      </c>
    </row>
    <row r="45" spans="1:7" ht="15">
      <c r="A45" s="8" t="s">
        <v>71</v>
      </c>
      <c r="B45" s="9" t="s">
        <v>72</v>
      </c>
      <c r="C45" s="13">
        <v>0</v>
      </c>
      <c r="D45" s="13">
        <v>0</v>
      </c>
      <c r="E45" s="85"/>
      <c r="F45" s="40"/>
      <c r="G45" s="51">
        <f t="shared" si="2"/>
        <v>0</v>
      </c>
    </row>
    <row r="46" spans="1:7" ht="15">
      <c r="A46" s="8" t="s">
        <v>73</v>
      </c>
      <c r="B46" s="9" t="s">
        <v>74</v>
      </c>
      <c r="C46" s="13">
        <f>(C47+C48+C49)</f>
        <v>15000</v>
      </c>
      <c r="D46" s="13">
        <f>(D47+D48+D49)</f>
        <v>15000</v>
      </c>
      <c r="E46" s="85">
        <f>(E47+E48+E49)</f>
        <v>16957.01</v>
      </c>
      <c r="F46" s="40">
        <f t="shared" si="3"/>
        <v>113.04673333333332</v>
      </c>
      <c r="G46" s="51">
        <f t="shared" si="2"/>
        <v>1.6338837595441753</v>
      </c>
    </row>
    <row r="47" spans="1:7" ht="15">
      <c r="A47" s="8" t="s">
        <v>75</v>
      </c>
      <c r="B47" s="9" t="s">
        <v>76</v>
      </c>
      <c r="C47" s="13">
        <v>11000</v>
      </c>
      <c r="D47" s="13">
        <v>11000</v>
      </c>
      <c r="E47" s="85">
        <v>13265.57</v>
      </c>
      <c r="F47" s="40">
        <f t="shared" si="3"/>
        <v>120.59609090909092</v>
      </c>
      <c r="G47" s="51">
        <f t="shared" si="2"/>
        <v>1.27819700431246</v>
      </c>
    </row>
    <row r="48" spans="1:7" ht="15">
      <c r="A48" s="8" t="s">
        <v>77</v>
      </c>
      <c r="B48" s="9" t="s">
        <v>174</v>
      </c>
      <c r="C48" s="13">
        <v>4000</v>
      </c>
      <c r="D48" s="13">
        <v>4000</v>
      </c>
      <c r="E48" s="85">
        <v>3691.44</v>
      </c>
      <c r="F48" s="40">
        <f t="shared" si="3"/>
        <v>92.286</v>
      </c>
      <c r="G48" s="51">
        <f t="shared" si="2"/>
        <v>0.35568675523171545</v>
      </c>
    </row>
    <row r="49" spans="1:7" ht="15">
      <c r="A49" s="8" t="s">
        <v>78</v>
      </c>
      <c r="B49" s="9" t="s">
        <v>79</v>
      </c>
      <c r="C49" s="13">
        <v>0</v>
      </c>
      <c r="D49" s="13">
        <v>0</v>
      </c>
      <c r="E49" s="85">
        <v>0</v>
      </c>
      <c r="F49" s="40"/>
      <c r="G49" s="51">
        <f t="shared" si="2"/>
        <v>0</v>
      </c>
    </row>
    <row r="50" spans="1:7" ht="15">
      <c r="A50" s="8" t="s">
        <v>80</v>
      </c>
      <c r="B50" s="9" t="s">
        <v>81</v>
      </c>
      <c r="C50" s="13">
        <v>30000</v>
      </c>
      <c r="D50" s="13">
        <v>30000</v>
      </c>
      <c r="E50" s="85">
        <v>26812.5</v>
      </c>
      <c r="F50" s="40">
        <f t="shared" si="3"/>
        <v>89.375</v>
      </c>
      <c r="G50" s="51">
        <f t="shared" si="2"/>
        <v>2.583504303104038</v>
      </c>
    </row>
    <row r="51" spans="1:7" ht="15">
      <c r="A51" s="8" t="s">
        <v>82</v>
      </c>
      <c r="B51" s="9" t="s">
        <v>83</v>
      </c>
      <c r="C51" s="13">
        <v>10000</v>
      </c>
      <c r="D51" s="13">
        <v>10000</v>
      </c>
      <c r="E51" s="85">
        <v>0</v>
      </c>
      <c r="F51" s="40">
        <f t="shared" si="3"/>
        <v>0</v>
      </c>
      <c r="G51" s="51">
        <f t="shared" si="2"/>
        <v>0</v>
      </c>
    </row>
    <row r="52" spans="1:7" ht="15">
      <c r="A52" s="8" t="s">
        <v>84</v>
      </c>
      <c r="B52" s="9" t="s">
        <v>85</v>
      </c>
      <c r="C52" s="13">
        <v>40000</v>
      </c>
      <c r="D52" s="13">
        <v>60000</v>
      </c>
      <c r="E52" s="85">
        <v>75500</v>
      </c>
      <c r="F52" s="40">
        <f t="shared" si="3"/>
        <v>125.83333333333333</v>
      </c>
      <c r="G52" s="51">
        <f t="shared" si="2"/>
        <v>7.2747626996495995</v>
      </c>
    </row>
    <row r="53" spans="1:7" ht="15">
      <c r="A53" s="10" t="s">
        <v>17</v>
      </c>
      <c r="B53" s="11" t="s">
        <v>86</v>
      </c>
      <c r="C53" s="14">
        <f>SUM(C54:C56)</f>
        <v>18000</v>
      </c>
      <c r="D53" s="14">
        <f>SUM(D54:D56)</f>
        <v>26000</v>
      </c>
      <c r="E53" s="86">
        <f>SUM(E54:E56)</f>
        <v>11694.87</v>
      </c>
      <c r="F53" s="39">
        <f t="shared" si="3"/>
        <v>44.98026923076923</v>
      </c>
      <c r="G53" s="52">
        <f t="shared" si="2"/>
        <v>1.1268530338178957</v>
      </c>
    </row>
    <row r="54" spans="1:7" ht="30">
      <c r="A54" s="8" t="s">
        <v>87</v>
      </c>
      <c r="B54" s="9" t="s">
        <v>88</v>
      </c>
      <c r="C54" s="13">
        <v>5000</v>
      </c>
      <c r="D54" s="13">
        <v>10000</v>
      </c>
      <c r="E54" s="85">
        <v>2423.5</v>
      </c>
      <c r="F54" s="40">
        <f t="shared" si="3"/>
        <v>24.235</v>
      </c>
      <c r="G54" s="51">
        <f t="shared" si="2"/>
        <v>0.23351506493510996</v>
      </c>
    </row>
    <row r="55" spans="1:7" ht="15">
      <c r="A55" s="8" t="s">
        <v>89</v>
      </c>
      <c r="B55" s="9" t="s">
        <v>90</v>
      </c>
      <c r="C55" s="13">
        <v>12000</v>
      </c>
      <c r="D55" s="13">
        <v>15000</v>
      </c>
      <c r="E55" s="85">
        <v>9271.37</v>
      </c>
      <c r="F55" s="40">
        <f t="shared" si="3"/>
        <v>61.80913333333334</v>
      </c>
      <c r="G55" s="51">
        <f t="shared" si="2"/>
        <v>0.8933379688827856</v>
      </c>
    </row>
    <row r="56" spans="1:7" ht="15">
      <c r="A56" s="8" t="s">
        <v>91</v>
      </c>
      <c r="B56" s="9" t="s">
        <v>92</v>
      </c>
      <c r="C56" s="13">
        <v>1000</v>
      </c>
      <c r="D56" s="13">
        <v>1000</v>
      </c>
      <c r="E56" s="85">
        <v>0</v>
      </c>
      <c r="F56" s="40">
        <f t="shared" si="3"/>
        <v>0</v>
      </c>
      <c r="G56" s="51">
        <f t="shared" si="2"/>
        <v>0</v>
      </c>
    </row>
    <row r="57" spans="1:7" ht="15">
      <c r="A57" s="10" t="s">
        <v>19</v>
      </c>
      <c r="B57" s="11" t="s">
        <v>93</v>
      </c>
      <c r="C57" s="14">
        <f>SUM(C58:C60)</f>
        <v>43000</v>
      </c>
      <c r="D57" s="14">
        <f>SUM(D58:D60)</f>
        <v>48000</v>
      </c>
      <c r="E57" s="86">
        <f>SUM(E58:E60)</f>
        <v>30225.479999999996</v>
      </c>
      <c r="F57" s="39">
        <f t="shared" si="3"/>
        <v>62.96974999999999</v>
      </c>
      <c r="G57" s="52">
        <f t="shared" si="2"/>
        <v>2.91236019182788</v>
      </c>
    </row>
    <row r="58" spans="1:7" ht="30">
      <c r="A58" s="8" t="s">
        <v>94</v>
      </c>
      <c r="B58" s="9" t="s">
        <v>95</v>
      </c>
      <c r="C58" s="13">
        <v>20000</v>
      </c>
      <c r="D58" s="13">
        <v>35000</v>
      </c>
      <c r="E58" s="85">
        <v>19806.67</v>
      </c>
      <c r="F58" s="40">
        <f t="shared" si="3"/>
        <v>56.59048571428571</v>
      </c>
      <c r="G58" s="51">
        <f t="shared" si="2"/>
        <v>1.9084612466260757</v>
      </c>
    </row>
    <row r="59" spans="1:7" ht="30">
      <c r="A59" s="8" t="s">
        <v>96</v>
      </c>
      <c r="B59" s="9" t="s">
        <v>97</v>
      </c>
      <c r="C59" s="13">
        <v>11000</v>
      </c>
      <c r="D59" s="13">
        <v>13000</v>
      </c>
      <c r="E59" s="85">
        <v>10418.81</v>
      </c>
      <c r="F59" s="40">
        <f t="shared" si="3"/>
        <v>80.1446923076923</v>
      </c>
      <c r="G59" s="51">
        <f t="shared" si="2"/>
        <v>1.0038989452018043</v>
      </c>
    </row>
    <row r="60" spans="1:7" ht="15">
      <c r="A60" s="8" t="s">
        <v>98</v>
      </c>
      <c r="B60" s="9" t="s">
        <v>99</v>
      </c>
      <c r="C60" s="13">
        <v>12000</v>
      </c>
      <c r="D60" s="13">
        <v>0</v>
      </c>
      <c r="E60" s="85">
        <v>0</v>
      </c>
      <c r="F60" s="40"/>
      <c r="G60" s="51">
        <f t="shared" si="2"/>
        <v>0</v>
      </c>
    </row>
    <row r="61" spans="1:7" ht="15">
      <c r="A61" s="10" t="s">
        <v>21</v>
      </c>
      <c r="B61" s="11" t="s">
        <v>100</v>
      </c>
      <c r="C61" s="14">
        <f>SUM(C62:C67)</f>
        <v>12000</v>
      </c>
      <c r="D61" s="14">
        <f>SUM(D62:D67)</f>
        <v>24000</v>
      </c>
      <c r="E61" s="86">
        <f>SUM(E62:E67)</f>
        <v>1100</v>
      </c>
      <c r="F61" s="39">
        <f t="shared" si="3"/>
        <v>4.583333333333333</v>
      </c>
      <c r="G61" s="52">
        <f t="shared" si="2"/>
        <v>0.10598992012734515</v>
      </c>
    </row>
    <row r="62" spans="1:7" ht="15">
      <c r="A62" s="8" t="s">
        <v>101</v>
      </c>
      <c r="B62" s="9" t="s">
        <v>102</v>
      </c>
      <c r="C62" s="13">
        <v>0</v>
      </c>
      <c r="D62" s="13">
        <v>0</v>
      </c>
      <c r="E62" s="85">
        <v>0</v>
      </c>
      <c r="F62" s="40"/>
      <c r="G62" s="51">
        <f t="shared" si="2"/>
        <v>0</v>
      </c>
    </row>
    <row r="63" spans="1:7" ht="15">
      <c r="A63" s="8" t="s">
        <v>103</v>
      </c>
      <c r="B63" s="9" t="s">
        <v>104</v>
      </c>
      <c r="C63" s="13">
        <v>6000</v>
      </c>
      <c r="D63" s="13">
        <v>10000</v>
      </c>
      <c r="E63" s="85">
        <v>0</v>
      </c>
      <c r="F63" s="40">
        <f t="shared" si="3"/>
        <v>0</v>
      </c>
      <c r="G63" s="51">
        <f t="shared" si="2"/>
        <v>0</v>
      </c>
    </row>
    <row r="64" spans="1:7" ht="15">
      <c r="A64" s="8" t="s">
        <v>105</v>
      </c>
      <c r="B64" s="9" t="s">
        <v>106</v>
      </c>
      <c r="C64" s="13">
        <v>0</v>
      </c>
      <c r="D64" s="13">
        <v>0</v>
      </c>
      <c r="E64" s="85">
        <v>0</v>
      </c>
      <c r="F64" s="40"/>
      <c r="G64" s="51">
        <f t="shared" si="2"/>
        <v>0</v>
      </c>
    </row>
    <row r="65" spans="1:7" ht="15">
      <c r="A65" s="8" t="s">
        <v>107</v>
      </c>
      <c r="B65" s="9" t="s">
        <v>108</v>
      </c>
      <c r="C65" s="13">
        <v>0</v>
      </c>
      <c r="D65" s="13">
        <v>0</v>
      </c>
      <c r="E65" s="85">
        <v>0</v>
      </c>
      <c r="F65" s="40"/>
      <c r="G65" s="51">
        <f t="shared" si="2"/>
        <v>0</v>
      </c>
    </row>
    <row r="66" spans="1:7" ht="15">
      <c r="A66" s="8" t="s">
        <v>109</v>
      </c>
      <c r="B66" s="9" t="s">
        <v>110</v>
      </c>
      <c r="C66" s="13">
        <v>5000</v>
      </c>
      <c r="D66" s="13">
        <v>13000</v>
      </c>
      <c r="E66" s="85">
        <v>1100</v>
      </c>
      <c r="F66" s="40">
        <f t="shared" si="3"/>
        <v>8.461538461538462</v>
      </c>
      <c r="G66" s="51">
        <f t="shared" si="2"/>
        <v>0.10598992012734515</v>
      </c>
    </row>
    <row r="67" spans="1:7" ht="30">
      <c r="A67" s="8" t="s">
        <v>111</v>
      </c>
      <c r="B67" s="9" t="s">
        <v>112</v>
      </c>
      <c r="C67" s="13">
        <v>1000</v>
      </c>
      <c r="D67" s="13">
        <v>1000</v>
      </c>
      <c r="E67" s="85">
        <v>0</v>
      </c>
      <c r="F67" s="40">
        <f t="shared" si="3"/>
        <v>0</v>
      </c>
      <c r="G67" s="51">
        <f t="shared" si="2"/>
        <v>0</v>
      </c>
    </row>
    <row r="68" spans="1:7" ht="15">
      <c r="A68" s="8"/>
      <c r="B68" s="9" t="s">
        <v>113</v>
      </c>
      <c r="C68" s="13">
        <f>(C16+C20+C40+C53+C57+C61)</f>
        <v>1108000</v>
      </c>
      <c r="D68" s="13">
        <f>(D16+D20+D40+D53+D57+D61)</f>
        <v>1233000</v>
      </c>
      <c r="E68" s="85">
        <f>(E16+E20+E40+E53+E57+E61)</f>
        <v>1037834.5399999999</v>
      </c>
      <c r="F68" s="40">
        <f t="shared" si="3"/>
        <v>84.17149553933496</v>
      </c>
      <c r="G68" s="51">
        <f t="shared" si="2"/>
        <v>99.99999999999999</v>
      </c>
    </row>
    <row r="69" spans="1:7" ht="30">
      <c r="A69" s="8"/>
      <c r="B69" s="9" t="s">
        <v>114</v>
      </c>
      <c r="C69" s="13">
        <f>(C68-C13)</f>
        <v>0</v>
      </c>
      <c r="D69" s="13">
        <f>(D13-D68)</f>
        <v>130000</v>
      </c>
      <c r="E69" s="85">
        <f>(E14-E68)</f>
        <v>206531.41000000003</v>
      </c>
      <c r="F69" s="40">
        <f t="shared" si="3"/>
        <v>158.8703153846154</v>
      </c>
      <c r="G69" s="51">
        <f t="shared" si="2"/>
        <v>19.90022513607998</v>
      </c>
    </row>
    <row r="70" ht="45">
      <c r="B70" s="1" t="s">
        <v>231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  <rowBreaks count="2" manualBreakCount="2">
    <brk id="30" max="6" man="1"/>
    <brk id="60" max="255" man="1"/>
  </rowBreaks>
  <ignoredErrors>
    <ignoredError sqref="C5 C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="110" zoomScaleSheetLayoutView="110" zoomScalePageLayoutView="0" workbookViewId="0" topLeftCell="A3">
      <selection activeCell="G6" sqref="G6"/>
    </sheetView>
  </sheetViews>
  <sheetFormatPr defaultColWidth="9.140625" defaultRowHeight="15"/>
  <cols>
    <col min="1" max="1" width="7.28125" style="20" bestFit="1" customWidth="1"/>
    <col min="2" max="2" width="67.140625" style="20" customWidth="1"/>
    <col min="3" max="4" width="11.8515625" style="23" customWidth="1"/>
    <col min="5" max="5" width="14.00390625" style="23" customWidth="1"/>
    <col min="6" max="6" width="11.28125" style="17" customWidth="1"/>
    <col min="7" max="7" width="13.421875" style="18" bestFit="1" customWidth="1"/>
    <col min="8" max="16384" width="9.140625" style="20" customWidth="1"/>
  </cols>
  <sheetData>
    <row r="1" spans="1:7" ht="15">
      <c r="A1" s="95" t="s">
        <v>176</v>
      </c>
      <c r="B1" s="95"/>
      <c r="C1" s="95"/>
      <c r="D1" s="95"/>
      <c r="E1" s="95"/>
      <c r="F1" s="95"/>
      <c r="G1" s="95"/>
    </row>
    <row r="3" spans="1:7" ht="45">
      <c r="A3" s="45" t="s">
        <v>0</v>
      </c>
      <c r="B3" s="41" t="s">
        <v>1</v>
      </c>
      <c r="C3" s="42" t="s">
        <v>175</v>
      </c>
      <c r="D3" s="42" t="s">
        <v>181</v>
      </c>
      <c r="E3" s="42" t="s">
        <v>228</v>
      </c>
      <c r="F3" s="43" t="s">
        <v>229</v>
      </c>
      <c r="G3" s="44" t="s">
        <v>2</v>
      </c>
    </row>
    <row r="4" spans="1:7" s="60" customFormat="1" ht="15">
      <c r="A4" s="56" t="s">
        <v>3</v>
      </c>
      <c r="B4" s="37" t="s">
        <v>25</v>
      </c>
      <c r="C4" s="57">
        <f>(C5+C10+C30)</f>
        <v>595000</v>
      </c>
      <c r="D4" s="57">
        <f>(D5+D10+D30)</f>
        <v>595000</v>
      </c>
      <c r="E4" s="89">
        <v>549448.86</v>
      </c>
      <c r="F4" s="58">
        <f>(E4/D4*100)</f>
        <v>92.34434621848739</v>
      </c>
      <c r="G4" s="59">
        <v>100</v>
      </c>
    </row>
    <row r="5" spans="1:7" ht="15">
      <c r="A5" s="25" t="s">
        <v>26</v>
      </c>
      <c r="B5" s="25" t="s">
        <v>27</v>
      </c>
      <c r="C5" s="24">
        <f>SUM(C6:C9)</f>
        <v>387000</v>
      </c>
      <c r="D5" s="24">
        <f>SUM(D6:D9)</f>
        <v>387000</v>
      </c>
      <c r="E5" s="24">
        <v>384257.67</v>
      </c>
      <c r="F5" s="94">
        <f aca="true" t="shared" si="0" ref="F5:F34">(E5/D5*100)</f>
        <v>99.29138759689921</v>
      </c>
      <c r="G5" s="53">
        <f>(E5/549448.86*100)</f>
        <v>69.93511097647924</v>
      </c>
    </row>
    <row r="6" spans="1:7" ht="15">
      <c r="A6" s="21" t="s">
        <v>137</v>
      </c>
      <c r="B6" s="21" t="s">
        <v>124</v>
      </c>
      <c r="C6" s="19">
        <v>235000</v>
      </c>
      <c r="D6" s="19">
        <v>235000</v>
      </c>
      <c r="E6" s="19">
        <v>236233.5</v>
      </c>
      <c r="F6" s="92">
        <f t="shared" si="0"/>
        <v>100.52489361702128</v>
      </c>
      <c r="G6" s="54">
        <f aca="true" t="shared" si="1" ref="G6:G34">(E6/549448.86*100)</f>
        <v>42.994629199885864</v>
      </c>
    </row>
    <row r="7" spans="1:7" ht="15">
      <c r="A7" s="21" t="s">
        <v>138</v>
      </c>
      <c r="B7" s="21" t="s">
        <v>125</v>
      </c>
      <c r="C7" s="19">
        <v>120000</v>
      </c>
      <c r="D7" s="19">
        <v>120000</v>
      </c>
      <c r="E7" s="19">
        <v>120844.44</v>
      </c>
      <c r="F7" s="92">
        <f t="shared" si="0"/>
        <v>100.7037</v>
      </c>
      <c r="G7" s="54">
        <f t="shared" si="1"/>
        <v>21.993755706400048</v>
      </c>
    </row>
    <row r="8" spans="1:7" ht="15">
      <c r="A8" s="21" t="s">
        <v>139</v>
      </c>
      <c r="B8" s="21" t="s">
        <v>126</v>
      </c>
      <c r="C8" s="19">
        <v>28000</v>
      </c>
      <c r="D8" s="19">
        <v>28000</v>
      </c>
      <c r="E8" s="19">
        <v>24236.46</v>
      </c>
      <c r="F8" s="92">
        <f t="shared" si="0"/>
        <v>86.55878571428572</v>
      </c>
      <c r="G8" s="54">
        <f t="shared" si="1"/>
        <v>4.411049283094336</v>
      </c>
    </row>
    <row r="9" spans="1:7" ht="15">
      <c r="A9" s="21" t="s">
        <v>140</v>
      </c>
      <c r="B9" s="21" t="s">
        <v>127</v>
      </c>
      <c r="C9" s="19">
        <v>4000</v>
      </c>
      <c r="D9" s="19">
        <v>4000</v>
      </c>
      <c r="E9" s="19">
        <v>2943.27</v>
      </c>
      <c r="F9" s="92">
        <f t="shared" si="0"/>
        <v>73.58175</v>
      </c>
      <c r="G9" s="54">
        <f t="shared" si="1"/>
        <v>0.535676787098985</v>
      </c>
    </row>
    <row r="10" spans="1:7" ht="15">
      <c r="A10" s="27" t="s">
        <v>28</v>
      </c>
      <c r="B10" s="27" t="s">
        <v>29</v>
      </c>
      <c r="C10" s="28">
        <f>(C11+C14+C20+C24+C26+C28)</f>
        <v>197000</v>
      </c>
      <c r="D10" s="28">
        <f>(D11+D14+D20+D24+D26+D28)</f>
        <v>197000</v>
      </c>
      <c r="E10" s="28">
        <v>161320.19</v>
      </c>
      <c r="F10" s="94">
        <f t="shared" si="0"/>
        <v>81.88842131979696</v>
      </c>
      <c r="G10" s="53">
        <f t="shared" si="1"/>
        <v>29.360364857249866</v>
      </c>
    </row>
    <row r="11" spans="1:7" ht="15">
      <c r="A11" s="29" t="s">
        <v>141</v>
      </c>
      <c r="B11" s="29" t="s">
        <v>115</v>
      </c>
      <c r="C11" s="30">
        <f>(C12+C13)</f>
        <v>31000</v>
      </c>
      <c r="D11" s="30">
        <f>(D12+D13)</f>
        <v>31000</v>
      </c>
      <c r="E11" s="30">
        <v>22037.18</v>
      </c>
      <c r="F11" s="93">
        <f t="shared" si="0"/>
        <v>71.08767741935485</v>
      </c>
      <c r="G11" s="55">
        <f t="shared" si="1"/>
        <v>4.010779092343554</v>
      </c>
    </row>
    <row r="12" spans="1:7" ht="15">
      <c r="A12" s="21" t="s">
        <v>142</v>
      </c>
      <c r="B12" s="21" t="s">
        <v>116</v>
      </c>
      <c r="C12" s="19">
        <v>4000</v>
      </c>
      <c r="D12" s="19">
        <v>4000</v>
      </c>
      <c r="E12" s="19">
        <v>3549.97</v>
      </c>
      <c r="F12" s="92">
        <f t="shared" si="0"/>
        <v>88.74924999999999</v>
      </c>
      <c r="G12" s="54">
        <f t="shared" si="1"/>
        <v>0.6460965266176001</v>
      </c>
    </row>
    <row r="13" spans="1:7" ht="15">
      <c r="A13" s="21" t="s">
        <v>143</v>
      </c>
      <c r="B13" s="21" t="s">
        <v>117</v>
      </c>
      <c r="C13" s="19">
        <v>27000</v>
      </c>
      <c r="D13" s="19">
        <v>27000</v>
      </c>
      <c r="E13" s="19">
        <v>18487.21</v>
      </c>
      <c r="F13" s="92">
        <f t="shared" si="0"/>
        <v>68.47114814814815</v>
      </c>
      <c r="G13" s="54">
        <f t="shared" si="1"/>
        <v>3.364682565725953</v>
      </c>
    </row>
    <row r="14" spans="1:7" ht="15">
      <c r="A14" s="31" t="s">
        <v>144</v>
      </c>
      <c r="B14" s="33" t="s">
        <v>118</v>
      </c>
      <c r="C14" s="30">
        <f>SUM(C15:C19)</f>
        <v>72500</v>
      </c>
      <c r="D14" s="30">
        <f>SUM(D15:D19)</f>
        <v>72500</v>
      </c>
      <c r="E14" s="30">
        <v>69700.59</v>
      </c>
      <c r="F14" s="93">
        <f t="shared" si="0"/>
        <v>96.1387448275862</v>
      </c>
      <c r="G14" s="55">
        <f t="shared" si="1"/>
        <v>12.685546385518027</v>
      </c>
    </row>
    <row r="15" spans="1:7" ht="15">
      <c r="A15" s="21" t="s">
        <v>145</v>
      </c>
      <c r="B15" s="21" t="s">
        <v>119</v>
      </c>
      <c r="C15" s="19">
        <v>27000</v>
      </c>
      <c r="D15" s="19">
        <v>27000</v>
      </c>
      <c r="E15" s="19">
        <v>22433.81</v>
      </c>
      <c r="F15" s="92">
        <f t="shared" si="0"/>
        <v>83.0881851851852</v>
      </c>
      <c r="G15" s="54">
        <f t="shared" si="1"/>
        <v>4.082965974303778</v>
      </c>
    </row>
    <row r="16" spans="1:7" ht="15">
      <c r="A16" s="21" t="s">
        <v>146</v>
      </c>
      <c r="B16" s="21" t="s">
        <v>120</v>
      </c>
      <c r="C16" s="19">
        <v>4500</v>
      </c>
      <c r="D16" s="19">
        <v>4500</v>
      </c>
      <c r="E16" s="19">
        <v>3205</v>
      </c>
      <c r="F16" s="92">
        <f t="shared" si="0"/>
        <v>71.22222222222221</v>
      </c>
      <c r="G16" s="54">
        <f t="shared" si="1"/>
        <v>0.5833117935671029</v>
      </c>
    </row>
    <row r="17" spans="1:7" ht="15">
      <c r="A17" s="21" t="s">
        <v>147</v>
      </c>
      <c r="B17" s="21" t="s">
        <v>121</v>
      </c>
      <c r="C17" s="19">
        <v>35000</v>
      </c>
      <c r="D17" s="19">
        <v>35000</v>
      </c>
      <c r="E17" s="19">
        <v>38680.22</v>
      </c>
      <c r="F17" s="92">
        <f t="shared" si="0"/>
        <v>110.5149142857143</v>
      </c>
      <c r="G17" s="54">
        <f t="shared" si="1"/>
        <v>7.03982168604372</v>
      </c>
    </row>
    <row r="18" spans="1:7" ht="30">
      <c r="A18" s="21" t="s">
        <v>148</v>
      </c>
      <c r="B18" s="21" t="s">
        <v>122</v>
      </c>
      <c r="C18" s="19">
        <v>4000</v>
      </c>
      <c r="D18" s="19">
        <v>4000</v>
      </c>
      <c r="E18" s="19">
        <v>4278.26</v>
      </c>
      <c r="F18" s="92">
        <f t="shared" si="0"/>
        <v>106.9565</v>
      </c>
      <c r="G18" s="54">
        <f t="shared" si="1"/>
        <v>0.7786457141798421</v>
      </c>
    </row>
    <row r="19" spans="1:7" ht="15">
      <c r="A19" s="21" t="s">
        <v>149</v>
      </c>
      <c r="B19" s="21" t="s">
        <v>123</v>
      </c>
      <c r="C19" s="19">
        <v>2000</v>
      </c>
      <c r="D19" s="19">
        <v>2000</v>
      </c>
      <c r="E19" s="19">
        <v>1103.3</v>
      </c>
      <c r="F19" s="92">
        <f t="shared" si="0"/>
        <v>55.165</v>
      </c>
      <c r="G19" s="54">
        <f t="shared" si="1"/>
        <v>0.2008012174235833</v>
      </c>
    </row>
    <row r="20" spans="1:7" ht="15">
      <c r="A20" s="31" t="s">
        <v>150</v>
      </c>
      <c r="B20" s="31" t="s">
        <v>128</v>
      </c>
      <c r="C20" s="30">
        <f>(C21+C22+C23)</f>
        <v>46000</v>
      </c>
      <c r="D20" s="30">
        <f>(D21+D22+D23)</f>
        <v>46000</v>
      </c>
      <c r="E20" s="30">
        <v>32673.49</v>
      </c>
      <c r="F20" s="93">
        <f t="shared" si="0"/>
        <v>71.02932608695653</v>
      </c>
      <c r="G20" s="55">
        <f t="shared" si="1"/>
        <v>5.946593464585585</v>
      </c>
    </row>
    <row r="21" spans="1:7" ht="15">
      <c r="A21" s="22" t="s">
        <v>151</v>
      </c>
      <c r="B21" s="22" t="s">
        <v>129</v>
      </c>
      <c r="C21" s="16">
        <v>0</v>
      </c>
      <c r="D21" s="16">
        <v>0</v>
      </c>
      <c r="E21" s="16">
        <v>0</v>
      </c>
      <c r="F21" s="92"/>
      <c r="G21" s="54">
        <f t="shared" si="1"/>
        <v>0</v>
      </c>
    </row>
    <row r="22" spans="1:7" ht="15">
      <c r="A22" s="22" t="s">
        <v>152</v>
      </c>
      <c r="B22" s="22" t="s">
        <v>130</v>
      </c>
      <c r="C22" s="19">
        <v>45000</v>
      </c>
      <c r="D22" s="19">
        <v>45000</v>
      </c>
      <c r="E22" s="19">
        <v>32042.16</v>
      </c>
      <c r="F22" s="92">
        <f t="shared" si="0"/>
        <v>71.2048</v>
      </c>
      <c r="G22" s="54">
        <f t="shared" si="1"/>
        <v>5.831691051283645</v>
      </c>
    </row>
    <row r="23" spans="1:7" ht="15">
      <c r="A23" s="22" t="s">
        <v>153</v>
      </c>
      <c r="B23" s="22" t="s">
        <v>131</v>
      </c>
      <c r="C23" s="19">
        <v>1000</v>
      </c>
      <c r="D23" s="19">
        <v>1000</v>
      </c>
      <c r="E23" s="19">
        <v>631.33</v>
      </c>
      <c r="F23" s="92">
        <f t="shared" si="0"/>
        <v>63.133</v>
      </c>
      <c r="G23" s="54">
        <f t="shared" si="1"/>
        <v>0.11490241330194043</v>
      </c>
    </row>
    <row r="24" spans="1:7" ht="15">
      <c r="A24" s="32" t="s">
        <v>154</v>
      </c>
      <c r="B24" s="32" t="s">
        <v>132</v>
      </c>
      <c r="C24" s="30">
        <v>2500</v>
      </c>
      <c r="D24" s="30">
        <v>2500</v>
      </c>
      <c r="E24" s="30">
        <v>3621.35</v>
      </c>
      <c r="F24" s="93">
        <f t="shared" si="0"/>
        <v>144.85399999999998</v>
      </c>
      <c r="G24" s="55">
        <f t="shared" si="1"/>
        <v>0.6590877265629416</v>
      </c>
    </row>
    <row r="25" spans="1:7" ht="15">
      <c r="A25" s="22" t="s">
        <v>155</v>
      </c>
      <c r="B25" s="22" t="s">
        <v>133</v>
      </c>
      <c r="C25" s="19">
        <v>2500</v>
      </c>
      <c r="D25" s="19">
        <v>2500</v>
      </c>
      <c r="E25" s="19">
        <v>3621.35</v>
      </c>
      <c r="F25" s="92">
        <f t="shared" si="0"/>
        <v>144.85399999999998</v>
      </c>
      <c r="G25" s="54">
        <f t="shared" si="1"/>
        <v>0.6590877265629416</v>
      </c>
    </row>
    <row r="26" spans="1:7" ht="15">
      <c r="A26" s="32" t="s">
        <v>156</v>
      </c>
      <c r="B26" s="32" t="s">
        <v>134</v>
      </c>
      <c r="C26" s="30">
        <v>15000</v>
      </c>
      <c r="D26" s="30">
        <v>15000</v>
      </c>
      <c r="E26" s="30">
        <v>799.8</v>
      </c>
      <c r="F26" s="93">
        <f t="shared" si="0"/>
        <v>5.332</v>
      </c>
      <c r="G26" s="55">
        <f t="shared" si="1"/>
        <v>0.14556404758033348</v>
      </c>
    </row>
    <row r="27" spans="1:7" ht="15">
      <c r="A27" s="22" t="s">
        <v>157</v>
      </c>
      <c r="B27" s="22" t="s">
        <v>233</v>
      </c>
      <c r="C27" s="19">
        <v>15000</v>
      </c>
      <c r="D27" s="19">
        <v>15000</v>
      </c>
      <c r="E27" s="19">
        <v>799.8</v>
      </c>
      <c r="F27" s="92">
        <f t="shared" si="0"/>
        <v>5.332</v>
      </c>
      <c r="G27" s="54">
        <f t="shared" si="1"/>
        <v>0.14556404758033348</v>
      </c>
    </row>
    <row r="28" spans="1:7" ht="15">
      <c r="A28" s="32" t="s">
        <v>158</v>
      </c>
      <c r="B28" s="32" t="s">
        <v>135</v>
      </c>
      <c r="C28" s="30">
        <v>30000</v>
      </c>
      <c r="D28" s="30">
        <v>30000</v>
      </c>
      <c r="E28" s="30">
        <v>32487.78</v>
      </c>
      <c r="F28" s="93">
        <f t="shared" si="0"/>
        <v>108.29260000000001</v>
      </c>
      <c r="G28" s="55">
        <f t="shared" si="1"/>
        <v>5.9127941406594235</v>
      </c>
    </row>
    <row r="29" spans="1:7" ht="15">
      <c r="A29" s="22" t="s">
        <v>159</v>
      </c>
      <c r="B29" s="22" t="s">
        <v>136</v>
      </c>
      <c r="C29" s="19">
        <v>30000</v>
      </c>
      <c r="D29" s="19">
        <v>30000</v>
      </c>
      <c r="E29" s="19">
        <v>32487.78</v>
      </c>
      <c r="F29" s="92">
        <f t="shared" si="0"/>
        <v>108.29260000000001</v>
      </c>
      <c r="G29" s="54">
        <f t="shared" si="1"/>
        <v>5.9127941406594235</v>
      </c>
    </row>
    <row r="30" spans="1:7" ht="15">
      <c r="A30" s="34" t="s">
        <v>30</v>
      </c>
      <c r="B30" s="35" t="s">
        <v>31</v>
      </c>
      <c r="C30" s="36">
        <f>SUM(C31:C34)</f>
        <v>11000</v>
      </c>
      <c r="D30" s="36">
        <f>SUM(D31:D34)</f>
        <v>11000</v>
      </c>
      <c r="E30" s="88">
        <v>3871</v>
      </c>
      <c r="F30" s="94">
        <f t="shared" si="0"/>
        <v>35.19090909090909</v>
      </c>
      <c r="G30" s="53">
        <f t="shared" si="1"/>
        <v>0.7045241662709064</v>
      </c>
    </row>
    <row r="31" spans="1:7" ht="15">
      <c r="A31" s="26" t="s">
        <v>160</v>
      </c>
      <c r="B31" s="26" t="s">
        <v>164</v>
      </c>
      <c r="C31" s="19">
        <v>5000</v>
      </c>
      <c r="D31" s="19">
        <v>5000</v>
      </c>
      <c r="E31" s="19">
        <v>3091</v>
      </c>
      <c r="F31" s="92">
        <f t="shared" si="0"/>
        <v>61.82</v>
      </c>
      <c r="G31" s="54">
        <f t="shared" si="1"/>
        <v>0.5625637297709563</v>
      </c>
    </row>
    <row r="32" spans="1:7" ht="15">
      <c r="A32" s="26" t="s">
        <v>161</v>
      </c>
      <c r="B32" s="26" t="s">
        <v>165</v>
      </c>
      <c r="C32" s="19">
        <v>3000</v>
      </c>
      <c r="D32" s="19">
        <v>3000</v>
      </c>
      <c r="E32" s="19">
        <v>348</v>
      </c>
      <c r="F32" s="92">
        <f t="shared" si="0"/>
        <v>11.600000000000001</v>
      </c>
      <c r="G32" s="54">
        <f t="shared" si="1"/>
        <v>0.0633361947461316</v>
      </c>
    </row>
    <row r="33" spans="1:7" ht="15">
      <c r="A33" s="26" t="s">
        <v>162</v>
      </c>
      <c r="B33" s="26" t="s">
        <v>166</v>
      </c>
      <c r="C33" s="19">
        <v>1000</v>
      </c>
      <c r="D33" s="19">
        <v>1000</v>
      </c>
      <c r="E33" s="19">
        <v>432</v>
      </c>
      <c r="F33" s="92">
        <f t="shared" si="0"/>
        <v>43.2</v>
      </c>
      <c r="G33" s="54">
        <f t="shared" si="1"/>
        <v>0.07862424175381855</v>
      </c>
    </row>
    <row r="34" spans="1:7" ht="15">
      <c r="A34" s="26" t="s">
        <v>163</v>
      </c>
      <c r="B34" s="26" t="s">
        <v>167</v>
      </c>
      <c r="C34" s="19">
        <v>2000</v>
      </c>
      <c r="D34" s="19">
        <v>2000</v>
      </c>
      <c r="E34" s="19">
        <v>0</v>
      </c>
      <c r="F34" s="92">
        <f t="shared" si="0"/>
        <v>0</v>
      </c>
      <c r="G34" s="54">
        <f t="shared" si="1"/>
        <v>0</v>
      </c>
    </row>
    <row r="35" spans="2:5" ht="15">
      <c r="B35" s="20" t="s">
        <v>230</v>
      </c>
      <c r="C35" s="20"/>
      <c r="D35" s="20"/>
      <c r="E35" s="2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B51" sqref="B51"/>
    </sheetView>
  </sheetViews>
  <sheetFormatPr defaultColWidth="9.140625" defaultRowHeight="15"/>
  <cols>
    <col min="1" max="1" width="7.28125" style="0" bestFit="1" customWidth="1"/>
    <col min="2" max="2" width="61.8515625" style="1" customWidth="1"/>
    <col min="3" max="3" width="13.28125" style="62" customWidth="1"/>
    <col min="4" max="5" width="13.28125" style="15" customWidth="1"/>
    <col min="6" max="6" width="12.00390625" style="3" customWidth="1"/>
    <col min="7" max="7" width="13.421875" style="3" bestFit="1" customWidth="1"/>
  </cols>
  <sheetData>
    <row r="1" ht="15">
      <c r="B1" s="1" t="s">
        <v>177</v>
      </c>
    </row>
    <row r="2" spans="1:7" s="2" customFormat="1" ht="45">
      <c r="A2" s="4" t="s">
        <v>0</v>
      </c>
      <c r="B2" s="5" t="s">
        <v>1</v>
      </c>
      <c r="C2" s="12" t="s">
        <v>182</v>
      </c>
      <c r="D2" s="12" t="s">
        <v>175</v>
      </c>
      <c r="E2" s="12" t="s">
        <v>168</v>
      </c>
      <c r="F2" s="7" t="s">
        <v>179</v>
      </c>
      <c r="G2" s="6" t="s">
        <v>2</v>
      </c>
    </row>
    <row r="3" spans="1:7" ht="15">
      <c r="A3" s="8" t="s">
        <v>3</v>
      </c>
      <c r="B3" s="9" t="s">
        <v>4</v>
      </c>
      <c r="C3" s="80">
        <v>32121</v>
      </c>
      <c r="D3" s="13">
        <v>185000</v>
      </c>
      <c r="E3" s="13">
        <v>185000</v>
      </c>
      <c r="F3" s="38">
        <f>(E3/D3*100)</f>
        <v>100</v>
      </c>
      <c r="G3" s="51">
        <f>(E3/1363000*100)</f>
        <v>13.573000733675716</v>
      </c>
    </row>
    <row r="4" spans="1:7" ht="15">
      <c r="A4" s="8" t="s">
        <v>5</v>
      </c>
      <c r="B4" s="9" t="s">
        <v>6</v>
      </c>
      <c r="C4" s="80">
        <v>32111</v>
      </c>
      <c r="D4" s="13">
        <v>235000</v>
      </c>
      <c r="E4" s="13">
        <v>235000</v>
      </c>
      <c r="F4" s="38">
        <f aca="true" t="shared" si="0" ref="F4:F13">(E4/D4*100)</f>
        <v>100</v>
      </c>
      <c r="G4" s="51">
        <f aca="true" t="shared" si="1" ref="G4:G13">(E4/1363000*100)</f>
        <v>17.24137931034483</v>
      </c>
    </row>
    <row r="5" spans="1:7" ht="15">
      <c r="A5" s="8" t="s">
        <v>7</v>
      </c>
      <c r="B5" s="9" t="s">
        <v>8</v>
      </c>
      <c r="C5" s="80">
        <v>3512</v>
      </c>
      <c r="D5" s="13">
        <f>SUM(D6:D9)</f>
        <v>360000</v>
      </c>
      <c r="E5" s="13">
        <f>SUM(E6:E9)</f>
        <v>435000</v>
      </c>
      <c r="F5" s="38">
        <f t="shared" si="0"/>
        <v>120.83333333333333</v>
      </c>
      <c r="G5" s="51">
        <f t="shared" si="1"/>
        <v>31.914893617021278</v>
      </c>
    </row>
    <row r="6" spans="1:7" ht="15">
      <c r="A6" s="8" t="s">
        <v>9</v>
      </c>
      <c r="B6" s="50" t="s">
        <v>208</v>
      </c>
      <c r="C6" s="80"/>
      <c r="D6" s="13">
        <v>75000</v>
      </c>
      <c r="E6" s="13">
        <v>150000</v>
      </c>
      <c r="F6" s="38">
        <f t="shared" si="0"/>
        <v>200</v>
      </c>
      <c r="G6" s="51">
        <f t="shared" si="1"/>
        <v>11.005135730007337</v>
      </c>
    </row>
    <row r="7" spans="1:7" ht="15">
      <c r="A7" s="8" t="s">
        <v>11</v>
      </c>
      <c r="B7" s="50" t="s">
        <v>222</v>
      </c>
      <c r="C7" s="80"/>
      <c r="D7" s="13">
        <v>200000</v>
      </c>
      <c r="E7" s="13">
        <v>200000</v>
      </c>
      <c r="F7" s="38">
        <f t="shared" si="0"/>
        <v>100</v>
      </c>
      <c r="G7" s="51">
        <f t="shared" si="1"/>
        <v>14.673514306676449</v>
      </c>
    </row>
    <row r="8" spans="1:7" ht="15">
      <c r="A8" s="8" t="s">
        <v>13</v>
      </c>
      <c r="B8" s="50" t="s">
        <v>14</v>
      </c>
      <c r="C8" s="80">
        <v>35111</v>
      </c>
      <c r="D8" s="13">
        <v>50000</v>
      </c>
      <c r="E8" s="13">
        <v>50000</v>
      </c>
      <c r="F8" s="38">
        <f t="shared" si="0"/>
        <v>100</v>
      </c>
      <c r="G8" s="51">
        <f t="shared" si="1"/>
        <v>3.668378576669112</v>
      </c>
    </row>
    <row r="9" spans="1:7" ht="15">
      <c r="A9" s="8" t="s">
        <v>15</v>
      </c>
      <c r="B9" s="50" t="s">
        <v>16</v>
      </c>
      <c r="C9" s="80">
        <v>35122</v>
      </c>
      <c r="D9" s="13">
        <v>35000</v>
      </c>
      <c r="E9" s="13">
        <v>35000</v>
      </c>
      <c r="F9" s="38">
        <f t="shared" si="0"/>
        <v>100</v>
      </c>
      <c r="G9" s="51">
        <f t="shared" si="1"/>
        <v>2.5678650036683783</v>
      </c>
    </row>
    <row r="10" spans="1:7" ht="15">
      <c r="A10" s="8" t="s">
        <v>17</v>
      </c>
      <c r="B10" s="9" t="s">
        <v>18</v>
      </c>
      <c r="C10" s="80">
        <v>35313</v>
      </c>
      <c r="D10" s="13">
        <v>184000</v>
      </c>
      <c r="E10" s="13">
        <v>200000</v>
      </c>
      <c r="F10" s="38">
        <f t="shared" si="0"/>
        <v>108.69565217391303</v>
      </c>
      <c r="G10" s="51">
        <f t="shared" si="1"/>
        <v>14.673514306676449</v>
      </c>
    </row>
    <row r="11" spans="1:7" ht="15">
      <c r="A11" s="8" t="s">
        <v>19</v>
      </c>
      <c r="B11" s="9" t="s">
        <v>20</v>
      </c>
      <c r="C11" s="80"/>
      <c r="D11" s="13">
        <v>143000</v>
      </c>
      <c r="E11" s="13">
        <v>307000</v>
      </c>
      <c r="F11" s="38">
        <f t="shared" si="0"/>
        <v>214.68531468531467</v>
      </c>
      <c r="G11" s="51">
        <f t="shared" si="1"/>
        <v>22.52384446074835</v>
      </c>
    </row>
    <row r="12" spans="1:7" ht="15">
      <c r="A12" s="8" t="s">
        <v>21</v>
      </c>
      <c r="B12" s="9" t="s">
        <v>22</v>
      </c>
      <c r="C12" s="80">
        <v>34131</v>
      </c>
      <c r="D12" s="13">
        <v>1000</v>
      </c>
      <c r="E12" s="13">
        <v>1000</v>
      </c>
      <c r="F12" s="38">
        <f t="shared" si="0"/>
        <v>100</v>
      </c>
      <c r="G12" s="51">
        <f t="shared" si="1"/>
        <v>0.07336757153338225</v>
      </c>
    </row>
    <row r="13" spans="1:7" ht="15">
      <c r="A13" s="8"/>
      <c r="B13" s="9" t="s">
        <v>23</v>
      </c>
      <c r="C13" s="80"/>
      <c r="D13" s="13">
        <f>SUM(D3+D4+D5+D10+D11+D12)</f>
        <v>1108000</v>
      </c>
      <c r="E13" s="13">
        <f>SUM(E3+E4+E5+E10+E11+E12)</f>
        <v>1363000</v>
      </c>
      <c r="F13" s="38">
        <f t="shared" si="0"/>
        <v>123.014440433213</v>
      </c>
      <c r="G13" s="51">
        <f t="shared" si="1"/>
        <v>100</v>
      </c>
    </row>
    <row r="14" spans="1:7" s="2" customFormat="1" ht="45">
      <c r="A14" s="4" t="s">
        <v>0</v>
      </c>
      <c r="B14" s="5" t="s">
        <v>24</v>
      </c>
      <c r="C14" s="12" t="s">
        <v>182</v>
      </c>
      <c r="D14" s="12" t="s">
        <v>175</v>
      </c>
      <c r="E14" s="12" t="s">
        <v>168</v>
      </c>
      <c r="F14" s="7" t="s">
        <v>179</v>
      </c>
      <c r="G14" s="6" t="s">
        <v>2</v>
      </c>
    </row>
    <row r="15" spans="1:7" ht="15">
      <c r="A15" s="10" t="s">
        <v>3</v>
      </c>
      <c r="B15" s="11" t="s">
        <v>25</v>
      </c>
      <c r="C15" s="64"/>
      <c r="D15" s="14">
        <f>SUM(D16:D18)</f>
        <v>595000</v>
      </c>
      <c r="E15" s="14">
        <f>SUM(E16:E18)</f>
        <v>595000</v>
      </c>
      <c r="F15" s="39">
        <f aca="true" t="shared" si="2" ref="F15:F21">(E15/D15*100)</f>
        <v>100</v>
      </c>
      <c r="G15" s="52">
        <f>(D15/1363000*100)</f>
        <v>43.653705062362434</v>
      </c>
    </row>
    <row r="16" spans="1:7" ht="15">
      <c r="A16" s="8" t="s">
        <v>26</v>
      </c>
      <c r="B16" s="9" t="s">
        <v>27</v>
      </c>
      <c r="C16" s="63"/>
      <c r="D16" s="13">
        <v>387000</v>
      </c>
      <c r="E16" s="13">
        <v>387000</v>
      </c>
      <c r="F16" s="40">
        <f t="shared" si="2"/>
        <v>100</v>
      </c>
      <c r="G16" s="51">
        <f>(E16/1363000*100)</f>
        <v>28.393250183418928</v>
      </c>
    </row>
    <row r="17" spans="1:7" ht="15">
      <c r="A17" s="8" t="s">
        <v>28</v>
      </c>
      <c r="B17" s="9" t="s">
        <v>29</v>
      </c>
      <c r="C17" s="63"/>
      <c r="D17" s="13">
        <v>197000</v>
      </c>
      <c r="E17" s="13">
        <v>197000</v>
      </c>
      <c r="F17" s="40">
        <f t="shared" si="2"/>
        <v>100</v>
      </c>
      <c r="G17" s="51">
        <f>(E17/1363000*100)</f>
        <v>14.453411592076302</v>
      </c>
    </row>
    <row r="18" spans="1:7" ht="15">
      <c r="A18" s="8" t="s">
        <v>30</v>
      </c>
      <c r="B18" s="9" t="s">
        <v>31</v>
      </c>
      <c r="C18" s="63"/>
      <c r="D18" s="13">
        <v>11000</v>
      </c>
      <c r="E18" s="13">
        <v>11000</v>
      </c>
      <c r="F18" s="40">
        <f t="shared" si="2"/>
        <v>100</v>
      </c>
      <c r="G18" s="51">
        <f>(E18/1363000*100)</f>
        <v>0.8070432868672046</v>
      </c>
    </row>
    <row r="19" spans="1:7" ht="15">
      <c r="A19" s="10" t="s">
        <v>5</v>
      </c>
      <c r="B19" s="11" t="s">
        <v>32</v>
      </c>
      <c r="C19" s="64"/>
      <c r="D19" s="14" t="e">
        <f>SUM(#REF!+#REF!+#REF!+#REF!+D20+D50)</f>
        <v>#REF!</v>
      </c>
      <c r="E19" s="14">
        <f>SUM(E20+E50)</f>
        <v>400000</v>
      </c>
      <c r="F19" s="39" t="e">
        <f t="shared" si="2"/>
        <v>#REF!</v>
      </c>
      <c r="G19" s="52" t="e">
        <f>(D19/1078000*100)</f>
        <v>#REF!</v>
      </c>
    </row>
    <row r="20" spans="1:7" ht="15">
      <c r="A20" s="8" t="s">
        <v>41</v>
      </c>
      <c r="B20" s="69" t="s">
        <v>42</v>
      </c>
      <c r="C20" s="63"/>
      <c r="D20" s="13">
        <f>SUM(D21:D47)</f>
        <v>186500</v>
      </c>
      <c r="E20" s="13">
        <f>SUM(E21+E26+E33+E40+E45+E47)</f>
        <v>379000</v>
      </c>
      <c r="F20" s="40">
        <f t="shared" si="2"/>
        <v>203.2171581769437</v>
      </c>
      <c r="G20" s="51">
        <f aca="true" t="shared" si="3" ref="G20:G33">(E20/1363000*100)</f>
        <v>27.806309611151868</v>
      </c>
    </row>
    <row r="21" spans="1:7" ht="15">
      <c r="A21" s="8" t="s">
        <v>43</v>
      </c>
      <c r="B21" s="69" t="s">
        <v>44</v>
      </c>
      <c r="C21" s="70"/>
      <c r="D21" s="71">
        <v>9000</v>
      </c>
      <c r="E21" s="71">
        <v>9000</v>
      </c>
      <c r="F21" s="40">
        <f t="shared" si="2"/>
        <v>100</v>
      </c>
      <c r="G21" s="51">
        <f t="shared" si="3"/>
        <v>0.6603081438004402</v>
      </c>
    </row>
    <row r="22" spans="1:7" ht="15">
      <c r="A22" s="8"/>
      <c r="B22" s="9" t="s">
        <v>212</v>
      </c>
      <c r="C22" s="38">
        <v>42111</v>
      </c>
      <c r="D22" s="13"/>
      <c r="E22" s="13">
        <v>1000</v>
      </c>
      <c r="F22" s="40"/>
      <c r="G22" s="51">
        <f t="shared" si="3"/>
        <v>0.07336757153338225</v>
      </c>
    </row>
    <row r="23" spans="1:7" ht="15">
      <c r="A23" s="8"/>
      <c r="B23" s="9" t="s">
        <v>209</v>
      </c>
      <c r="C23" s="38">
        <v>42115</v>
      </c>
      <c r="D23" s="13"/>
      <c r="E23" s="13">
        <v>2000</v>
      </c>
      <c r="F23" s="40"/>
      <c r="G23" s="51">
        <f t="shared" si="3"/>
        <v>0.1467351430667645</v>
      </c>
    </row>
    <row r="24" spans="1:7" ht="15">
      <c r="A24" s="8"/>
      <c r="B24" s="9" t="s">
        <v>131</v>
      </c>
      <c r="C24" s="38">
        <v>4292</v>
      </c>
      <c r="D24" s="13"/>
      <c r="E24" s="13">
        <v>2000</v>
      </c>
      <c r="F24" s="40"/>
      <c r="G24" s="51">
        <f t="shared" si="3"/>
        <v>0.1467351430667645</v>
      </c>
    </row>
    <row r="25" spans="1:7" ht="15">
      <c r="A25" s="8"/>
      <c r="B25" s="9" t="s">
        <v>190</v>
      </c>
      <c r="C25" s="38">
        <v>42579</v>
      </c>
      <c r="D25" s="13"/>
      <c r="E25" s="13">
        <v>4000</v>
      </c>
      <c r="F25" s="40"/>
      <c r="G25" s="51">
        <f t="shared" si="3"/>
        <v>0.293470286133529</v>
      </c>
    </row>
    <row r="26" spans="1:7" s="49" customFormat="1" ht="15">
      <c r="A26" s="46" t="s">
        <v>55</v>
      </c>
      <c r="B26" s="72" t="s">
        <v>180</v>
      </c>
      <c r="C26" s="73"/>
      <c r="D26" s="74">
        <v>0</v>
      </c>
      <c r="E26" s="74">
        <v>150000</v>
      </c>
      <c r="F26" s="40"/>
      <c r="G26" s="51">
        <f t="shared" si="3"/>
        <v>11.005135730007337</v>
      </c>
    </row>
    <row r="27" spans="1:7" s="49" customFormat="1" ht="15">
      <c r="A27" s="46"/>
      <c r="B27" s="47" t="s">
        <v>210</v>
      </c>
      <c r="C27" s="61">
        <v>42534</v>
      </c>
      <c r="D27" s="48"/>
      <c r="E27" s="48">
        <v>20000</v>
      </c>
      <c r="F27" s="40"/>
      <c r="G27" s="51">
        <f t="shared" si="3"/>
        <v>1.467351430667645</v>
      </c>
    </row>
    <row r="28" spans="1:7" s="49" customFormat="1" ht="15">
      <c r="A28" s="46"/>
      <c r="B28" s="47" t="s">
        <v>211</v>
      </c>
      <c r="C28" s="61">
        <v>42618</v>
      </c>
      <c r="D28" s="48"/>
      <c r="E28" s="48">
        <v>60000</v>
      </c>
      <c r="F28" s="40"/>
      <c r="G28" s="51">
        <f t="shared" si="3"/>
        <v>4.402054292002934</v>
      </c>
    </row>
    <row r="29" spans="1:7" s="49" customFormat="1" ht="15">
      <c r="A29" s="46"/>
      <c r="B29" s="47" t="s">
        <v>185</v>
      </c>
      <c r="C29" s="61">
        <v>42574</v>
      </c>
      <c r="D29" s="48"/>
      <c r="E29" s="48">
        <v>40000</v>
      </c>
      <c r="F29" s="40"/>
      <c r="G29" s="51">
        <f t="shared" si="3"/>
        <v>2.93470286133529</v>
      </c>
    </row>
    <row r="30" spans="1:7" s="49" customFormat="1" ht="15">
      <c r="A30" s="46"/>
      <c r="B30" s="47" t="s">
        <v>191</v>
      </c>
      <c r="C30" s="61">
        <v>42537</v>
      </c>
      <c r="D30" s="48"/>
      <c r="E30" s="48">
        <v>10000</v>
      </c>
      <c r="F30" s="40"/>
      <c r="G30" s="51">
        <f t="shared" si="3"/>
        <v>0.7336757153338225</v>
      </c>
    </row>
    <row r="31" spans="1:7" s="49" customFormat="1" ht="15">
      <c r="A31" s="46"/>
      <c r="B31" s="47" t="s">
        <v>200</v>
      </c>
      <c r="C31" s="61">
        <v>42573</v>
      </c>
      <c r="D31" s="48"/>
      <c r="E31" s="48">
        <v>15000</v>
      </c>
      <c r="F31" s="40"/>
      <c r="G31" s="51">
        <f t="shared" si="3"/>
        <v>1.1005135730007336</v>
      </c>
    </row>
    <row r="32" spans="1:7" s="49" customFormat="1" ht="15">
      <c r="A32" s="46"/>
      <c r="B32" s="47" t="s">
        <v>221</v>
      </c>
      <c r="C32" s="61">
        <v>42578</v>
      </c>
      <c r="D32" s="48"/>
      <c r="E32" s="48">
        <v>5000</v>
      </c>
      <c r="F32" s="40"/>
      <c r="G32" s="51">
        <f t="shared" si="3"/>
        <v>0.36683785766691124</v>
      </c>
    </row>
    <row r="33" spans="1:7" s="49" customFormat="1" ht="15">
      <c r="A33" s="46" t="s">
        <v>58</v>
      </c>
      <c r="B33" s="72" t="s">
        <v>59</v>
      </c>
      <c r="C33" s="73"/>
      <c r="D33" s="74">
        <v>90000</v>
      </c>
      <c r="E33" s="74">
        <v>90000</v>
      </c>
      <c r="F33" s="40">
        <f>(E33/D33*100)</f>
        <v>100</v>
      </c>
      <c r="G33" s="51">
        <f t="shared" si="3"/>
        <v>6.603081438004402</v>
      </c>
    </row>
    <row r="34" spans="1:7" s="49" customFormat="1" ht="15">
      <c r="A34" s="46"/>
      <c r="B34" s="47" t="s">
        <v>185</v>
      </c>
      <c r="C34" s="61">
        <v>42574</v>
      </c>
      <c r="D34" s="48">
        <v>15000</v>
      </c>
      <c r="E34" s="48">
        <v>15000</v>
      </c>
      <c r="F34" s="40"/>
      <c r="G34" s="51"/>
    </row>
    <row r="35" spans="1:7" s="49" customFormat="1" ht="15">
      <c r="A35" s="46"/>
      <c r="B35" s="47" t="s">
        <v>200</v>
      </c>
      <c r="C35" s="61">
        <v>42573</v>
      </c>
      <c r="D35" s="48">
        <v>12500</v>
      </c>
      <c r="E35" s="48">
        <v>12500</v>
      </c>
      <c r="F35" s="40"/>
      <c r="G35" s="51"/>
    </row>
    <row r="36" spans="1:7" s="49" customFormat="1" ht="15">
      <c r="A36" s="46"/>
      <c r="B36" s="47" t="s">
        <v>187</v>
      </c>
      <c r="C36" s="61">
        <v>42546</v>
      </c>
      <c r="D36" s="48"/>
      <c r="E36" s="48">
        <v>57500</v>
      </c>
      <c r="F36" s="40"/>
      <c r="G36" s="51"/>
    </row>
    <row r="37" spans="1:7" s="49" customFormat="1" ht="15">
      <c r="A37" s="46"/>
      <c r="B37" s="47" t="s">
        <v>203</v>
      </c>
      <c r="C37" s="61">
        <v>42111</v>
      </c>
      <c r="D37" s="48"/>
      <c r="E37" s="48">
        <v>500</v>
      </c>
      <c r="F37" s="40"/>
      <c r="G37" s="51"/>
    </row>
    <row r="38" spans="1:7" s="49" customFormat="1" ht="15">
      <c r="A38" s="46"/>
      <c r="B38" s="47" t="s">
        <v>209</v>
      </c>
      <c r="C38" s="61">
        <v>42115</v>
      </c>
      <c r="D38" s="48"/>
      <c r="E38" s="48">
        <v>1500</v>
      </c>
      <c r="F38" s="40"/>
      <c r="G38" s="51"/>
    </row>
    <row r="39" spans="1:7" s="49" customFormat="1" ht="15">
      <c r="A39" s="46"/>
      <c r="B39" s="47" t="s">
        <v>131</v>
      </c>
      <c r="C39" s="61">
        <v>4292</v>
      </c>
      <c r="D39" s="48"/>
      <c r="E39" s="48">
        <v>3000</v>
      </c>
      <c r="F39" s="40"/>
      <c r="G39" s="51"/>
    </row>
    <row r="40" spans="1:7" ht="15">
      <c r="A40" s="8" t="s">
        <v>169</v>
      </c>
      <c r="B40" s="69" t="s">
        <v>170</v>
      </c>
      <c r="C40" s="70"/>
      <c r="D40" s="71">
        <v>35000</v>
      </c>
      <c r="E40" s="71">
        <v>60000</v>
      </c>
      <c r="F40" s="40">
        <f>(E40/D40*100)</f>
        <v>171.42857142857142</v>
      </c>
      <c r="G40" s="51">
        <f>(E40/1363000*100)</f>
        <v>4.402054292002934</v>
      </c>
    </row>
    <row r="41" spans="1:7" ht="15">
      <c r="A41" s="8"/>
      <c r="B41" s="9" t="s">
        <v>189</v>
      </c>
      <c r="C41" s="68" t="s">
        <v>183</v>
      </c>
      <c r="D41" s="13"/>
      <c r="E41" s="13">
        <v>50000</v>
      </c>
      <c r="F41" s="40"/>
      <c r="G41" s="51"/>
    </row>
    <row r="42" spans="1:7" ht="15">
      <c r="A42" s="8"/>
      <c r="B42" s="9" t="s">
        <v>200</v>
      </c>
      <c r="C42" s="68" t="s">
        <v>213</v>
      </c>
      <c r="D42" s="13"/>
      <c r="E42" s="13">
        <v>7000</v>
      </c>
      <c r="F42" s="40"/>
      <c r="G42" s="51"/>
    </row>
    <row r="43" spans="1:7" ht="15">
      <c r="A43" s="8"/>
      <c r="B43" s="9" t="s">
        <v>203</v>
      </c>
      <c r="C43" s="68" t="s">
        <v>215</v>
      </c>
      <c r="D43" s="13"/>
      <c r="E43" s="13">
        <v>1000</v>
      </c>
      <c r="F43" s="40"/>
      <c r="G43" s="51"/>
    </row>
    <row r="44" spans="1:7" ht="15">
      <c r="A44" s="8"/>
      <c r="B44" s="9" t="s">
        <v>216</v>
      </c>
      <c r="C44" s="68" t="s">
        <v>214</v>
      </c>
      <c r="D44" s="13"/>
      <c r="E44" s="13">
        <v>2000</v>
      </c>
      <c r="F44" s="40"/>
      <c r="G44" s="51"/>
    </row>
    <row r="45" spans="1:7" ht="15">
      <c r="A45" s="8" t="s">
        <v>171</v>
      </c>
      <c r="B45" s="69" t="s">
        <v>172</v>
      </c>
      <c r="C45" s="70"/>
      <c r="D45" s="71">
        <v>0</v>
      </c>
      <c r="E45" s="71">
        <v>45000</v>
      </c>
      <c r="F45" s="40"/>
      <c r="G45" s="51">
        <f>(E45/1363000*100)</f>
        <v>3.301540719002201</v>
      </c>
    </row>
    <row r="46" spans="1:7" ht="15">
      <c r="A46" s="8"/>
      <c r="B46" s="9" t="s">
        <v>219</v>
      </c>
      <c r="C46" s="38">
        <v>42585</v>
      </c>
      <c r="D46" s="13"/>
      <c r="E46" s="13">
        <v>45000</v>
      </c>
      <c r="F46" s="40"/>
      <c r="G46" s="51"/>
    </row>
    <row r="47" spans="1:7" ht="15">
      <c r="A47" s="8" t="s">
        <v>178</v>
      </c>
      <c r="B47" s="69" t="s">
        <v>173</v>
      </c>
      <c r="C47" s="70"/>
      <c r="D47" s="71">
        <v>25000</v>
      </c>
      <c r="E47" s="71">
        <v>25000</v>
      </c>
      <c r="F47" s="40">
        <f>(E47/D47*100)</f>
        <v>100</v>
      </c>
      <c r="G47" s="51">
        <f>(E47/1363000*100)</f>
        <v>1.834189288334556</v>
      </c>
    </row>
    <row r="48" spans="1:7" ht="15">
      <c r="A48" s="8"/>
      <c r="B48" s="76" t="s">
        <v>186</v>
      </c>
      <c r="C48" s="77">
        <v>42573</v>
      </c>
      <c r="D48" s="78"/>
      <c r="E48" s="78">
        <v>10000</v>
      </c>
      <c r="F48" s="40"/>
      <c r="G48" s="51"/>
    </row>
    <row r="49" spans="1:7" ht="15">
      <c r="A49" s="8"/>
      <c r="B49" s="76" t="s">
        <v>187</v>
      </c>
      <c r="C49" s="77">
        <v>42546</v>
      </c>
      <c r="D49" s="78"/>
      <c r="E49" s="78">
        <v>15000</v>
      </c>
      <c r="F49" s="40"/>
      <c r="G49" s="51"/>
    </row>
    <row r="50" spans="1:7" ht="30">
      <c r="A50" s="8" t="s">
        <v>62</v>
      </c>
      <c r="B50" s="69" t="s">
        <v>63</v>
      </c>
      <c r="C50" s="70"/>
      <c r="D50" s="71">
        <v>21000</v>
      </c>
      <c r="E50" s="71">
        <v>21000</v>
      </c>
      <c r="F50" s="40">
        <f>(E50/D50*100)</f>
        <v>100</v>
      </c>
      <c r="G50" s="51">
        <f>(E50/1363000*100)</f>
        <v>1.540719002201027</v>
      </c>
    </row>
    <row r="51" spans="1:7" ht="15">
      <c r="A51" s="8"/>
      <c r="B51" s="9" t="s">
        <v>203</v>
      </c>
      <c r="C51" s="38">
        <v>42111</v>
      </c>
      <c r="D51" s="13"/>
      <c r="E51" s="13">
        <v>1500</v>
      </c>
      <c r="F51" s="40"/>
      <c r="G51" s="51"/>
    </row>
    <row r="52" spans="1:7" ht="15">
      <c r="A52" s="8"/>
      <c r="B52" s="9" t="s">
        <v>216</v>
      </c>
      <c r="C52" s="38">
        <v>42115</v>
      </c>
      <c r="D52" s="13"/>
      <c r="E52" s="13">
        <v>3500</v>
      </c>
      <c r="F52" s="40"/>
      <c r="G52" s="51"/>
    </row>
    <row r="53" spans="1:7" ht="15">
      <c r="A53" s="8"/>
      <c r="B53" s="9" t="s">
        <v>131</v>
      </c>
      <c r="C53" s="38">
        <v>4292</v>
      </c>
      <c r="D53" s="13"/>
      <c r="E53" s="13">
        <v>5000</v>
      </c>
      <c r="F53" s="40"/>
      <c r="G53" s="51"/>
    </row>
    <row r="54" spans="1:7" ht="15">
      <c r="A54" s="8"/>
      <c r="B54" s="9" t="s">
        <v>198</v>
      </c>
      <c r="C54" s="38">
        <v>42618</v>
      </c>
      <c r="D54" s="13"/>
      <c r="E54" s="13">
        <v>6000</v>
      </c>
      <c r="F54" s="40"/>
      <c r="G54" s="51"/>
    </row>
    <row r="55" spans="1:7" ht="15">
      <c r="A55" s="8"/>
      <c r="B55" s="9" t="s">
        <v>202</v>
      </c>
      <c r="C55" s="38">
        <v>42617</v>
      </c>
      <c r="D55" s="13"/>
      <c r="E55" s="13">
        <v>1000</v>
      </c>
      <c r="F55" s="40"/>
      <c r="G55" s="51"/>
    </row>
    <row r="56" spans="1:7" ht="15">
      <c r="A56" s="8"/>
      <c r="B56" s="9" t="s">
        <v>184</v>
      </c>
      <c r="C56" s="38">
        <v>42591</v>
      </c>
      <c r="D56" s="13"/>
      <c r="E56" s="13">
        <v>4000</v>
      </c>
      <c r="F56" s="40"/>
      <c r="G56" s="51"/>
    </row>
    <row r="57" spans="1:7" s="79" customFormat="1" ht="15">
      <c r="A57" s="65" t="s">
        <v>7</v>
      </c>
      <c r="B57" s="37" t="s">
        <v>64</v>
      </c>
      <c r="C57" s="81"/>
      <c r="D57" s="67">
        <v>120000</v>
      </c>
      <c r="E57" s="67">
        <f>(E58+E61)</f>
        <v>140000</v>
      </c>
      <c r="F57" s="82">
        <f aca="true" t="shared" si="4" ref="F57:F65">(E57/D57*100)</f>
        <v>116.66666666666667</v>
      </c>
      <c r="G57" s="66">
        <f>(E57/1363000*100)</f>
        <v>10.271460014673513</v>
      </c>
    </row>
    <row r="58" spans="1:7" ht="15">
      <c r="A58" s="8" t="s">
        <v>9</v>
      </c>
      <c r="B58" s="9" t="s">
        <v>65</v>
      </c>
      <c r="C58" s="63"/>
      <c r="D58" s="13">
        <f>SUM(D59+D60)</f>
        <v>25000</v>
      </c>
      <c r="E58" s="13">
        <f>SUM(E59+E60)</f>
        <v>25000</v>
      </c>
      <c r="F58" s="40">
        <f t="shared" si="4"/>
        <v>100</v>
      </c>
      <c r="G58" s="51">
        <f>(E58/1363000*100)</f>
        <v>1.834189288334556</v>
      </c>
    </row>
    <row r="59" spans="1:7" ht="15">
      <c r="A59" s="8" t="s">
        <v>66</v>
      </c>
      <c r="B59" s="69" t="s">
        <v>67</v>
      </c>
      <c r="C59" s="75">
        <v>42538</v>
      </c>
      <c r="D59" s="71">
        <v>17000</v>
      </c>
      <c r="E59" s="71">
        <v>17000</v>
      </c>
      <c r="F59" s="40">
        <f t="shared" si="4"/>
        <v>100</v>
      </c>
      <c r="G59" s="51">
        <f aca="true" t="shared" si="5" ref="G59:G71">(E59/1363000*100)</f>
        <v>1.247248716067498</v>
      </c>
    </row>
    <row r="60" spans="1:7" ht="15">
      <c r="A60" s="8" t="s">
        <v>68</v>
      </c>
      <c r="B60" s="69" t="s">
        <v>69</v>
      </c>
      <c r="C60" s="75">
        <v>42537</v>
      </c>
      <c r="D60" s="71">
        <v>8000</v>
      </c>
      <c r="E60" s="71">
        <v>8000</v>
      </c>
      <c r="F60" s="40">
        <f t="shared" si="4"/>
        <v>100</v>
      </c>
      <c r="G60" s="51">
        <f t="shared" si="5"/>
        <v>0.586940572267058</v>
      </c>
    </row>
    <row r="61" spans="1:7" ht="15">
      <c r="A61" s="8" t="s">
        <v>11</v>
      </c>
      <c r="B61" s="9" t="s">
        <v>70</v>
      </c>
      <c r="C61" s="63"/>
      <c r="D61" s="13" t="e">
        <f>(#REF!+D62+D65+D68+D69)</f>
        <v>#REF!</v>
      </c>
      <c r="E61" s="13">
        <f>(E62+E65+E68+E69)</f>
        <v>115000</v>
      </c>
      <c r="F61" s="40" t="e">
        <f t="shared" si="4"/>
        <v>#REF!</v>
      </c>
      <c r="G61" s="51">
        <f t="shared" si="5"/>
        <v>8.437270726338959</v>
      </c>
    </row>
    <row r="62" spans="1:7" ht="15">
      <c r="A62" s="8" t="s">
        <v>73</v>
      </c>
      <c r="B62" s="9" t="s">
        <v>74</v>
      </c>
      <c r="C62" s="63"/>
      <c r="D62" s="13" t="e">
        <f>(D63+D64+#REF!)</f>
        <v>#REF!</v>
      </c>
      <c r="E62" s="13">
        <f>(E63+E64)</f>
        <v>15000</v>
      </c>
      <c r="F62" s="40" t="e">
        <f t="shared" si="4"/>
        <v>#REF!</v>
      </c>
      <c r="G62" s="51">
        <f t="shared" si="5"/>
        <v>1.1005135730007336</v>
      </c>
    </row>
    <row r="63" spans="1:7" ht="15">
      <c r="A63" s="8" t="s">
        <v>75</v>
      </c>
      <c r="B63" s="69" t="s">
        <v>76</v>
      </c>
      <c r="C63" s="75">
        <v>42538</v>
      </c>
      <c r="D63" s="71">
        <v>11000</v>
      </c>
      <c r="E63" s="71">
        <v>11000</v>
      </c>
      <c r="F63" s="40">
        <f t="shared" si="4"/>
        <v>100</v>
      </c>
      <c r="G63" s="51">
        <f t="shared" si="5"/>
        <v>0.8070432868672046</v>
      </c>
    </row>
    <row r="64" spans="1:7" ht="15">
      <c r="A64" s="8" t="s">
        <v>77</v>
      </c>
      <c r="B64" s="69" t="s">
        <v>174</v>
      </c>
      <c r="C64" s="75">
        <v>42538</v>
      </c>
      <c r="D64" s="71">
        <v>4000</v>
      </c>
      <c r="E64" s="71">
        <v>4000</v>
      </c>
      <c r="F64" s="40">
        <f t="shared" si="4"/>
        <v>100</v>
      </c>
      <c r="G64" s="51">
        <f t="shared" si="5"/>
        <v>0.293470286133529</v>
      </c>
    </row>
    <row r="65" spans="1:7" ht="15">
      <c r="A65" s="8" t="s">
        <v>80</v>
      </c>
      <c r="B65" s="69" t="s">
        <v>81</v>
      </c>
      <c r="C65" s="70"/>
      <c r="D65" s="71">
        <v>30000</v>
      </c>
      <c r="E65" s="71">
        <v>30000</v>
      </c>
      <c r="F65" s="40">
        <f t="shared" si="4"/>
        <v>100</v>
      </c>
      <c r="G65" s="51">
        <f t="shared" si="5"/>
        <v>2.201027146001467</v>
      </c>
    </row>
    <row r="66" spans="1:7" ht="15">
      <c r="A66" s="8"/>
      <c r="B66" s="9" t="s">
        <v>192</v>
      </c>
      <c r="C66" s="38">
        <v>42534</v>
      </c>
      <c r="D66" s="13"/>
      <c r="E66" s="13">
        <v>10000</v>
      </c>
      <c r="F66" s="40"/>
      <c r="G66" s="51">
        <f t="shared" si="5"/>
        <v>0.7336757153338225</v>
      </c>
    </row>
    <row r="67" spans="1:7" ht="15">
      <c r="A67" s="8"/>
      <c r="B67" s="9" t="s">
        <v>198</v>
      </c>
      <c r="C67" s="38">
        <v>42618</v>
      </c>
      <c r="D67" s="13"/>
      <c r="E67" s="13">
        <v>20000</v>
      </c>
      <c r="F67" s="40"/>
      <c r="G67" s="51">
        <f t="shared" si="5"/>
        <v>1.467351430667645</v>
      </c>
    </row>
    <row r="68" spans="1:7" ht="15">
      <c r="A68" s="8" t="s">
        <v>82</v>
      </c>
      <c r="B68" s="69" t="s">
        <v>83</v>
      </c>
      <c r="C68" s="75">
        <v>42625</v>
      </c>
      <c r="D68" s="71">
        <v>10000</v>
      </c>
      <c r="E68" s="71">
        <v>10000</v>
      </c>
      <c r="F68" s="40">
        <f>(E68/D68*100)</f>
        <v>100</v>
      </c>
      <c r="G68" s="51">
        <f t="shared" si="5"/>
        <v>0.7336757153338225</v>
      </c>
    </row>
    <row r="69" spans="1:7" ht="15">
      <c r="A69" s="8" t="s">
        <v>84</v>
      </c>
      <c r="B69" s="69" t="s">
        <v>85</v>
      </c>
      <c r="C69" s="75"/>
      <c r="D69" s="71">
        <v>40000</v>
      </c>
      <c r="E69" s="71">
        <v>60000</v>
      </c>
      <c r="F69" s="40">
        <f>(E69/D69*100)</f>
        <v>150</v>
      </c>
      <c r="G69" s="51">
        <f t="shared" si="5"/>
        <v>4.402054292002934</v>
      </c>
    </row>
    <row r="70" spans="1:7" ht="15">
      <c r="A70" s="8"/>
      <c r="B70" s="9" t="s">
        <v>193</v>
      </c>
      <c r="C70" s="38">
        <v>42573</v>
      </c>
      <c r="D70" s="13"/>
      <c r="E70" s="13">
        <v>12000</v>
      </c>
      <c r="F70" s="40"/>
      <c r="G70" s="51">
        <f t="shared" si="5"/>
        <v>0.880410858400587</v>
      </c>
    </row>
    <row r="71" spans="1:7" ht="15">
      <c r="A71" s="8"/>
      <c r="B71" s="9" t="s">
        <v>194</v>
      </c>
      <c r="C71" s="38">
        <v>42546</v>
      </c>
      <c r="D71" s="13"/>
      <c r="E71" s="13">
        <v>48000</v>
      </c>
      <c r="F71" s="40"/>
      <c r="G71" s="51">
        <f t="shared" si="5"/>
        <v>3.521643433602348</v>
      </c>
    </row>
    <row r="72" spans="1:7" ht="15">
      <c r="A72" s="10" t="s">
        <v>17</v>
      </c>
      <c r="B72" s="11" t="s">
        <v>86</v>
      </c>
      <c r="C72" s="64"/>
      <c r="D72" s="14">
        <f>SUM(D73:D85)</f>
        <v>18000</v>
      </c>
      <c r="E72" s="14">
        <f>SUM(E73+E79+E85)</f>
        <v>26000</v>
      </c>
      <c r="F72" s="39">
        <f>(E72/D72*100)</f>
        <v>144.44444444444443</v>
      </c>
      <c r="G72" s="52">
        <f>(E72/1078000*100)</f>
        <v>2.411873840445269</v>
      </c>
    </row>
    <row r="73" spans="1:7" ht="30">
      <c r="A73" s="8" t="s">
        <v>87</v>
      </c>
      <c r="B73" s="69" t="s">
        <v>88</v>
      </c>
      <c r="C73" s="70"/>
      <c r="D73" s="71">
        <v>5000</v>
      </c>
      <c r="E73" s="71">
        <v>10000</v>
      </c>
      <c r="F73" s="40">
        <f>(E73/D73*100)</f>
        <v>200</v>
      </c>
      <c r="G73" s="51">
        <f>(D73/1363000*100)</f>
        <v>0.36683785766691124</v>
      </c>
    </row>
    <row r="74" spans="1:7" ht="15">
      <c r="A74" s="8"/>
      <c r="B74" s="9" t="s">
        <v>204</v>
      </c>
      <c r="C74" s="38">
        <v>42112</v>
      </c>
      <c r="D74" s="13"/>
      <c r="E74" s="13">
        <v>2000</v>
      </c>
      <c r="F74" s="40"/>
      <c r="G74" s="51"/>
    </row>
    <row r="75" spans="1:7" ht="15">
      <c r="A75" s="8"/>
      <c r="B75" s="9" t="s">
        <v>223</v>
      </c>
      <c r="C75" s="38">
        <v>42116</v>
      </c>
      <c r="D75" s="13"/>
      <c r="E75" s="13">
        <v>3000</v>
      </c>
      <c r="F75" s="40"/>
      <c r="G75" s="51"/>
    </row>
    <row r="76" spans="1:7" ht="15">
      <c r="A76" s="8"/>
      <c r="B76" s="9" t="s">
        <v>131</v>
      </c>
      <c r="C76" s="38">
        <v>4292</v>
      </c>
      <c r="D76" s="13"/>
      <c r="E76" s="13">
        <v>1000</v>
      </c>
      <c r="F76" s="40"/>
      <c r="G76" s="51"/>
    </row>
    <row r="77" spans="1:7" ht="15">
      <c r="A77" s="8"/>
      <c r="B77" s="9" t="s">
        <v>201</v>
      </c>
      <c r="C77" s="38">
        <v>42515</v>
      </c>
      <c r="D77" s="13"/>
      <c r="E77" s="13">
        <v>2000</v>
      </c>
      <c r="F77" s="40"/>
      <c r="G77" s="51"/>
    </row>
    <row r="78" spans="1:7" ht="15">
      <c r="A78" s="8"/>
      <c r="B78" s="9" t="s">
        <v>220</v>
      </c>
      <c r="C78" s="38">
        <v>42114</v>
      </c>
      <c r="D78" s="13"/>
      <c r="E78" s="13">
        <v>2000</v>
      </c>
      <c r="F78" s="40"/>
      <c r="G78" s="51"/>
    </row>
    <row r="79" spans="1:7" ht="15">
      <c r="A79" s="8" t="s">
        <v>89</v>
      </c>
      <c r="B79" s="69" t="s">
        <v>90</v>
      </c>
      <c r="C79" s="70"/>
      <c r="D79" s="71">
        <v>12000</v>
      </c>
      <c r="E79" s="71">
        <v>15000</v>
      </c>
      <c r="F79" s="40">
        <f>(E79/D79*100)</f>
        <v>125</v>
      </c>
      <c r="G79" s="51">
        <f>(E79/1363000*100)</f>
        <v>1.1005135730007336</v>
      </c>
    </row>
    <row r="80" spans="1:7" ht="15">
      <c r="A80" s="8"/>
      <c r="B80" s="9" t="s">
        <v>203</v>
      </c>
      <c r="C80" s="38">
        <v>42111</v>
      </c>
      <c r="D80" s="13"/>
      <c r="E80" s="13">
        <v>1000</v>
      </c>
      <c r="F80" s="40"/>
      <c r="G80" s="51"/>
    </row>
    <row r="81" spans="1:7" ht="15">
      <c r="A81" s="8"/>
      <c r="B81" s="9" t="s">
        <v>216</v>
      </c>
      <c r="C81" s="38">
        <v>42115</v>
      </c>
      <c r="D81" s="13"/>
      <c r="E81" s="13">
        <v>2000</v>
      </c>
      <c r="F81" s="40"/>
      <c r="G81" s="51"/>
    </row>
    <row r="82" spans="1:7" ht="15">
      <c r="A82" s="8"/>
      <c r="B82" s="9" t="s">
        <v>131</v>
      </c>
      <c r="C82" s="38">
        <v>4292</v>
      </c>
      <c r="D82" s="13"/>
      <c r="E82" s="13">
        <v>7000</v>
      </c>
      <c r="F82" s="40"/>
      <c r="G82" s="51"/>
    </row>
    <row r="83" spans="1:7" ht="15">
      <c r="A83" s="8"/>
      <c r="B83" s="9" t="s">
        <v>190</v>
      </c>
      <c r="C83" s="38">
        <v>42579</v>
      </c>
      <c r="D83" s="13"/>
      <c r="E83" s="13">
        <v>3000</v>
      </c>
      <c r="F83" s="40"/>
      <c r="G83" s="51"/>
    </row>
    <row r="84" spans="1:7" ht="15">
      <c r="A84" s="8"/>
      <c r="B84" s="9" t="s">
        <v>195</v>
      </c>
      <c r="C84" s="38">
        <v>42626</v>
      </c>
      <c r="D84" s="13"/>
      <c r="E84" s="13">
        <v>2000</v>
      </c>
      <c r="F84" s="40"/>
      <c r="G84" s="51"/>
    </row>
    <row r="85" spans="1:7" ht="15">
      <c r="A85" s="8" t="s">
        <v>91</v>
      </c>
      <c r="B85" s="69" t="s">
        <v>92</v>
      </c>
      <c r="C85" s="70"/>
      <c r="D85" s="71">
        <v>1000</v>
      </c>
      <c r="E85" s="71">
        <v>1000</v>
      </c>
      <c r="F85" s="40">
        <f>(E85/D85*100)</f>
        <v>100</v>
      </c>
      <c r="G85" s="51">
        <f>(E85/1363000*100)</f>
        <v>0.07336757153338225</v>
      </c>
    </row>
    <row r="86" spans="1:7" ht="15">
      <c r="A86" s="8"/>
      <c r="B86" s="9" t="s">
        <v>195</v>
      </c>
      <c r="C86" s="38">
        <v>42626</v>
      </c>
      <c r="D86" s="13"/>
      <c r="E86" s="13">
        <v>1000</v>
      </c>
      <c r="F86" s="40"/>
      <c r="G86" s="51"/>
    </row>
    <row r="87" spans="1:7" ht="15">
      <c r="A87" s="10" t="s">
        <v>19</v>
      </c>
      <c r="B87" s="11" t="s">
        <v>93</v>
      </c>
      <c r="C87" s="64"/>
      <c r="D87" s="14">
        <f>SUM(D88:D96)</f>
        <v>31000</v>
      </c>
      <c r="E87" s="14">
        <f>SUM(E88+E96)</f>
        <v>48000</v>
      </c>
      <c r="F87" s="39">
        <f>(E87/D87*100)</f>
        <v>154.83870967741936</v>
      </c>
      <c r="G87" s="52">
        <f>(E87/1363000*100)</f>
        <v>3.521643433602348</v>
      </c>
    </row>
    <row r="88" spans="1:7" ht="30">
      <c r="A88" s="8" t="s">
        <v>94</v>
      </c>
      <c r="B88" s="69" t="s">
        <v>95</v>
      </c>
      <c r="C88" s="70"/>
      <c r="D88" s="71">
        <v>20000</v>
      </c>
      <c r="E88" s="71">
        <v>35000</v>
      </c>
      <c r="F88" s="40">
        <f>(E88/D88*100)</f>
        <v>175</v>
      </c>
      <c r="G88" s="51">
        <f>(E88/1363000*100)</f>
        <v>2.5678650036683783</v>
      </c>
    </row>
    <row r="89" spans="1:7" ht="15">
      <c r="A89" s="8"/>
      <c r="B89" s="76" t="s">
        <v>196</v>
      </c>
      <c r="C89" s="75">
        <v>4213</v>
      </c>
      <c r="D89" s="71"/>
      <c r="E89" s="78">
        <v>13000</v>
      </c>
      <c r="F89" s="40"/>
      <c r="G89" s="51"/>
    </row>
    <row r="90" spans="1:7" ht="15">
      <c r="A90" s="8"/>
      <c r="B90" s="76" t="s">
        <v>203</v>
      </c>
      <c r="C90" s="77">
        <v>42111</v>
      </c>
      <c r="D90" s="71"/>
      <c r="E90" s="78">
        <v>2000</v>
      </c>
      <c r="F90" s="40"/>
      <c r="G90" s="51"/>
    </row>
    <row r="91" spans="1:7" ht="15">
      <c r="A91" s="8"/>
      <c r="B91" s="76" t="s">
        <v>217</v>
      </c>
      <c r="C91" s="77">
        <v>42115</v>
      </c>
      <c r="D91" s="71"/>
      <c r="E91" s="78">
        <v>5000</v>
      </c>
      <c r="F91" s="40"/>
      <c r="G91" s="51"/>
    </row>
    <row r="92" spans="1:7" ht="15">
      <c r="A92" s="8"/>
      <c r="B92" s="76" t="s">
        <v>207</v>
      </c>
      <c r="C92" s="77">
        <v>42574</v>
      </c>
      <c r="D92" s="71"/>
      <c r="E92" s="78">
        <v>4000</v>
      </c>
      <c r="F92" s="40"/>
      <c r="G92" s="51"/>
    </row>
    <row r="93" spans="1:7" ht="15">
      <c r="A93" s="8"/>
      <c r="B93" s="76" t="s">
        <v>190</v>
      </c>
      <c r="C93" s="77">
        <v>42579</v>
      </c>
      <c r="D93" s="71"/>
      <c r="E93" s="78">
        <v>6000</v>
      </c>
      <c r="F93" s="40"/>
      <c r="G93" s="51"/>
    </row>
    <row r="94" spans="1:7" ht="15">
      <c r="A94" s="8"/>
      <c r="B94" s="76" t="s">
        <v>131</v>
      </c>
      <c r="C94" s="77">
        <v>4292</v>
      </c>
      <c r="D94" s="71"/>
      <c r="E94" s="78">
        <v>2000</v>
      </c>
      <c r="F94" s="40"/>
      <c r="G94" s="51"/>
    </row>
    <row r="95" spans="1:7" ht="15">
      <c r="A95" s="8"/>
      <c r="B95" s="76" t="s">
        <v>205</v>
      </c>
      <c r="C95" s="77">
        <v>42114</v>
      </c>
      <c r="D95" s="71"/>
      <c r="E95" s="78">
        <v>3000</v>
      </c>
      <c r="F95" s="40"/>
      <c r="G95" s="51"/>
    </row>
    <row r="96" spans="1:7" ht="30">
      <c r="A96" s="8" t="s">
        <v>96</v>
      </c>
      <c r="B96" s="69" t="s">
        <v>97</v>
      </c>
      <c r="C96" s="70"/>
      <c r="D96" s="71">
        <v>11000</v>
      </c>
      <c r="E96" s="71">
        <v>13000</v>
      </c>
      <c r="F96" s="40">
        <f>(E96/D96*100)</f>
        <v>118.18181818181819</v>
      </c>
      <c r="G96" s="51">
        <f>(E96/1363000*100)</f>
        <v>0.9537784299339692</v>
      </c>
    </row>
    <row r="97" spans="1:7" ht="15">
      <c r="A97" s="8"/>
      <c r="B97" s="76" t="s">
        <v>203</v>
      </c>
      <c r="C97" s="77">
        <v>42111</v>
      </c>
      <c r="D97" s="71"/>
      <c r="E97" s="78">
        <v>4000</v>
      </c>
      <c r="F97" s="40"/>
      <c r="G97" s="51"/>
    </row>
    <row r="98" spans="1:7" ht="15">
      <c r="A98" s="8"/>
      <c r="B98" s="76" t="s">
        <v>218</v>
      </c>
      <c r="C98" s="77">
        <v>42115</v>
      </c>
      <c r="D98" s="71"/>
      <c r="E98" s="78">
        <v>6000</v>
      </c>
      <c r="F98" s="40"/>
      <c r="G98" s="51"/>
    </row>
    <row r="99" spans="1:7" ht="15">
      <c r="A99" s="8"/>
      <c r="B99" s="76" t="s">
        <v>131</v>
      </c>
      <c r="C99" s="77">
        <v>4292</v>
      </c>
      <c r="D99" s="71"/>
      <c r="E99" s="78">
        <v>3000</v>
      </c>
      <c r="F99" s="40"/>
      <c r="G99" s="51"/>
    </row>
    <row r="100" spans="1:7" ht="15">
      <c r="A100" s="10" t="s">
        <v>21</v>
      </c>
      <c r="B100" s="11" t="s">
        <v>100</v>
      </c>
      <c r="C100" s="64"/>
      <c r="D100" s="14">
        <f>SUM(D101:D108)</f>
        <v>12000</v>
      </c>
      <c r="E100" s="14">
        <f>SUM(E101+E105+E108)</f>
        <v>24000</v>
      </c>
      <c r="F100" s="39">
        <f>(E100/D100*100)</f>
        <v>200</v>
      </c>
      <c r="G100" s="52">
        <f>(E100/1363000*100)</f>
        <v>1.760821716801174</v>
      </c>
    </row>
    <row r="101" spans="1:7" ht="15">
      <c r="A101" s="8" t="s">
        <v>103</v>
      </c>
      <c r="B101" s="69" t="s">
        <v>104</v>
      </c>
      <c r="C101" s="70"/>
      <c r="D101" s="71">
        <v>6000</v>
      </c>
      <c r="E101" s="71">
        <v>10000</v>
      </c>
      <c r="F101" s="40">
        <f>(E101/D101*100)</f>
        <v>166.66666666666669</v>
      </c>
      <c r="G101" s="51">
        <f>(E101/1363000*100)</f>
        <v>0.7336757153338225</v>
      </c>
    </row>
    <row r="102" spans="1:7" ht="15">
      <c r="A102" s="8"/>
      <c r="B102" s="9" t="s">
        <v>188</v>
      </c>
      <c r="C102" s="38">
        <v>42111</v>
      </c>
      <c r="D102" s="13"/>
      <c r="E102" s="13">
        <v>1000</v>
      </c>
      <c r="F102" s="40"/>
      <c r="G102" s="51"/>
    </row>
    <row r="103" spans="1:7" ht="15">
      <c r="A103" s="8"/>
      <c r="B103" s="9" t="s">
        <v>206</v>
      </c>
      <c r="C103" s="38">
        <v>42115</v>
      </c>
      <c r="D103" s="13"/>
      <c r="E103" s="13">
        <v>3000</v>
      </c>
      <c r="F103" s="40"/>
      <c r="G103" s="51"/>
    </row>
    <row r="104" spans="1:7" ht="15">
      <c r="A104" s="8"/>
      <c r="B104" s="9" t="s">
        <v>200</v>
      </c>
      <c r="C104" s="38">
        <v>42573</v>
      </c>
      <c r="D104" s="13"/>
      <c r="E104" s="13">
        <v>6000</v>
      </c>
      <c r="F104" s="40"/>
      <c r="G104" s="51"/>
    </row>
    <row r="105" spans="1:7" ht="15">
      <c r="A105" s="8" t="s">
        <v>109</v>
      </c>
      <c r="B105" s="69" t="s">
        <v>110</v>
      </c>
      <c r="C105" s="70"/>
      <c r="D105" s="71">
        <v>5000</v>
      </c>
      <c r="E105" s="71">
        <v>13000</v>
      </c>
      <c r="F105" s="40">
        <f>(E105/D105*100)</f>
        <v>260</v>
      </c>
      <c r="G105" s="51">
        <f>(E105/1363000*100)</f>
        <v>0.9537784299339692</v>
      </c>
    </row>
    <row r="106" spans="1:7" ht="15">
      <c r="A106" s="8"/>
      <c r="B106" s="9" t="s">
        <v>207</v>
      </c>
      <c r="C106" s="38">
        <v>42574</v>
      </c>
      <c r="D106" s="13"/>
      <c r="E106" s="13">
        <v>10000</v>
      </c>
      <c r="F106" s="40"/>
      <c r="G106" s="51"/>
    </row>
    <row r="107" spans="1:7" ht="15">
      <c r="A107" s="8"/>
      <c r="B107" s="9" t="s">
        <v>199</v>
      </c>
      <c r="C107" s="38">
        <v>42534</v>
      </c>
      <c r="D107" s="13"/>
      <c r="E107" s="13">
        <v>3000</v>
      </c>
      <c r="F107" s="40"/>
      <c r="G107" s="51"/>
    </row>
    <row r="108" spans="1:7" ht="30">
      <c r="A108" s="8" t="s">
        <v>111</v>
      </c>
      <c r="B108" s="69" t="s">
        <v>112</v>
      </c>
      <c r="C108" s="70"/>
      <c r="D108" s="71">
        <v>1000</v>
      </c>
      <c r="E108" s="71">
        <v>1000</v>
      </c>
      <c r="F108" s="40">
        <f>(E108/D108*100)</f>
        <v>100</v>
      </c>
      <c r="G108" s="51">
        <f>(E108/1363000*100)</f>
        <v>0.07336757153338225</v>
      </c>
    </row>
    <row r="109" spans="1:7" ht="15">
      <c r="A109" s="8"/>
      <c r="B109" s="76" t="s">
        <v>197</v>
      </c>
      <c r="C109" s="77">
        <v>42522</v>
      </c>
      <c r="D109" s="71"/>
      <c r="E109" s="71">
        <v>1000</v>
      </c>
      <c r="F109" s="40"/>
      <c r="G109" s="51"/>
    </row>
    <row r="110" spans="1:7" ht="15">
      <c r="A110" s="8"/>
      <c r="B110" s="9" t="s">
        <v>113</v>
      </c>
      <c r="C110" s="63">
        <v>1058000</v>
      </c>
      <c r="D110" s="13" t="e">
        <f>(D15+D19+D57+D72+D87+D100)</f>
        <v>#REF!</v>
      </c>
      <c r="E110" s="13">
        <f>(E15+E19+E57+E72+E87+E100)</f>
        <v>1233000</v>
      </c>
      <c r="F110" s="40" t="e">
        <f>(E110/D110*100)</f>
        <v>#REF!</v>
      </c>
      <c r="G110" s="51">
        <f>(E110/1363000*100)</f>
        <v>90.46221570066031</v>
      </c>
    </row>
    <row r="111" spans="1:7" ht="30">
      <c r="A111" s="8"/>
      <c r="B111" s="9" t="s">
        <v>114</v>
      </c>
      <c r="C111" s="63">
        <v>143000</v>
      </c>
      <c r="D111" s="13" t="e">
        <f>(D110-D13)</f>
        <v>#REF!</v>
      </c>
      <c r="E111" s="13">
        <f>(E13-E110)</f>
        <v>130000</v>
      </c>
      <c r="F111" s="40"/>
      <c r="G111" s="51">
        <f>(E111/1363000*100)</f>
        <v>9.537784299339693</v>
      </c>
    </row>
  </sheetData>
  <sheetProtection/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</dc:creator>
  <cp:keywords/>
  <dc:description/>
  <cp:lastModifiedBy>Marina</cp:lastModifiedBy>
  <cp:lastPrinted>2015-03-04T13:11:06Z</cp:lastPrinted>
  <dcterms:created xsi:type="dcterms:W3CDTF">2012-10-25T05:43:35Z</dcterms:created>
  <dcterms:modified xsi:type="dcterms:W3CDTF">2015-03-20T13:28:43Z</dcterms:modified>
  <cp:category/>
  <cp:version/>
  <cp:contentType/>
  <cp:contentStatus/>
</cp:coreProperties>
</file>